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NÁDRAŽÍ\"/>
    </mc:Choice>
  </mc:AlternateContent>
  <xr:revisionPtr revIDLastSave="0" documentId="8_{DDF6DDE0-34B4-4B5E-A909-A10DE371CC55}" xr6:coauthVersionLast="44" xr6:coauthVersionMax="44" xr10:uidLastSave="{00000000-0000-0000-0000-000000000000}"/>
  <bookViews>
    <workbookView xWindow="-120" yWindow="-120" windowWidth="29040" windowHeight="176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.1 - nátěry D.1.1  Pol" sheetId="12" r:id="rId4"/>
    <sheet name="SO 01.1 - nátěry VON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01.1 - nátěry D.1.1  Pol'!$1:$7</definedName>
    <definedName name="_xlnm.Print_Titles" localSheetId="4">'SO 01.1 - nátěry VON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01.1 - nátěry D.1.1  Pol'!$A$1:$W$315</definedName>
    <definedName name="_xlnm.Print_Area" localSheetId="4">'SO 01.1 - nátěry VON Pol'!$A$1:$W$21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A16" i="13" l="1"/>
  <c r="BA14" i="13"/>
  <c r="BA12" i="13"/>
  <c r="BA10" i="13"/>
  <c r="G9" i="13"/>
  <c r="M9" i="13" s="1"/>
  <c r="I9" i="13"/>
  <c r="K9" i="13"/>
  <c r="O9" i="13"/>
  <c r="Q9" i="13"/>
  <c r="V9" i="13"/>
  <c r="G11" i="13"/>
  <c r="G8" i="13" s="1"/>
  <c r="I55" i="1" s="1"/>
  <c r="I19" i="1" s="1"/>
  <c r="I11" i="13"/>
  <c r="K11" i="13"/>
  <c r="O11" i="13"/>
  <c r="Q11" i="13"/>
  <c r="V11" i="13"/>
  <c r="G13" i="13"/>
  <c r="M13" i="13" s="1"/>
  <c r="I13" i="13"/>
  <c r="K13" i="13"/>
  <c r="O13" i="13"/>
  <c r="Q13" i="13"/>
  <c r="V13" i="13"/>
  <c r="G15" i="13"/>
  <c r="M15" i="13" s="1"/>
  <c r="I15" i="13"/>
  <c r="K15" i="13"/>
  <c r="O15" i="13"/>
  <c r="Q15" i="13"/>
  <c r="V15" i="13"/>
  <c r="G17" i="13"/>
  <c r="M17" i="13" s="1"/>
  <c r="I17" i="13"/>
  <c r="K17" i="13"/>
  <c r="O17" i="13"/>
  <c r="Q17" i="13"/>
  <c r="V17" i="13"/>
  <c r="AE20" i="13"/>
  <c r="F42" i="1" s="1"/>
  <c r="BA269" i="12"/>
  <c r="BA267" i="12"/>
  <c r="BA265" i="12"/>
  <c r="BA225" i="12"/>
  <c r="BA223" i="12"/>
  <c r="BA221" i="12"/>
  <c r="BA178" i="12"/>
  <c r="BA176" i="12"/>
  <c r="BA135" i="12"/>
  <c r="BA133" i="12"/>
  <c r="BA131" i="12"/>
  <c r="BA49" i="12"/>
  <c r="BA47" i="12"/>
  <c r="BA45" i="12"/>
  <c r="BA38" i="12"/>
  <c r="K8" i="12"/>
  <c r="V8" i="12"/>
  <c r="G9" i="12"/>
  <c r="M9" i="12" s="1"/>
  <c r="M8" i="12" s="1"/>
  <c r="I9" i="12"/>
  <c r="I8" i="12" s="1"/>
  <c r="K9" i="12"/>
  <c r="O9" i="12"/>
  <c r="O8" i="12" s="1"/>
  <c r="Q9" i="12"/>
  <c r="Q8" i="12" s="1"/>
  <c r="V9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O13" i="12" s="1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V43" i="12" s="1"/>
  <c r="G48" i="12"/>
  <c r="M48" i="12" s="1"/>
  <c r="I48" i="12"/>
  <c r="K48" i="12"/>
  <c r="O48" i="12"/>
  <c r="Q48" i="12"/>
  <c r="V48" i="12"/>
  <c r="G51" i="12"/>
  <c r="I54" i="1" s="1"/>
  <c r="G52" i="12"/>
  <c r="I52" i="12"/>
  <c r="K52" i="12"/>
  <c r="M52" i="12"/>
  <c r="O52" i="12"/>
  <c r="Q52" i="12"/>
  <c r="V52" i="12"/>
  <c r="G91" i="12"/>
  <c r="M91" i="12" s="1"/>
  <c r="I91" i="12"/>
  <c r="K91" i="12"/>
  <c r="O91" i="12"/>
  <c r="Q91" i="12"/>
  <c r="V91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75" i="12"/>
  <c r="M175" i="12" s="1"/>
  <c r="I175" i="12"/>
  <c r="K175" i="12"/>
  <c r="O175" i="12"/>
  <c r="Q175" i="12"/>
  <c r="V175" i="12"/>
  <c r="G220" i="12"/>
  <c r="M220" i="12" s="1"/>
  <c r="I220" i="12"/>
  <c r="K220" i="12"/>
  <c r="O220" i="12"/>
  <c r="Q220" i="12"/>
  <c r="V220" i="12"/>
  <c r="G264" i="12"/>
  <c r="M264" i="12" s="1"/>
  <c r="I264" i="12"/>
  <c r="K264" i="12"/>
  <c r="O264" i="12"/>
  <c r="Q264" i="12"/>
  <c r="V264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AE314" i="12"/>
  <c r="F41" i="1" s="1"/>
  <c r="I20" i="1"/>
  <c r="I18" i="1"/>
  <c r="V51" i="12" l="1"/>
  <c r="K43" i="12"/>
  <c r="Q43" i="12"/>
  <c r="I43" i="12"/>
  <c r="V8" i="13"/>
  <c r="F40" i="1"/>
  <c r="O18" i="12"/>
  <c r="G20" i="13"/>
  <c r="O51" i="12"/>
  <c r="K18" i="12"/>
  <c r="Q18" i="12"/>
  <c r="I18" i="12"/>
  <c r="K13" i="12"/>
  <c r="Q13" i="12"/>
  <c r="I13" i="12"/>
  <c r="G8" i="12"/>
  <c r="O8" i="13"/>
  <c r="F39" i="1"/>
  <c r="K51" i="12"/>
  <c r="Q51" i="12"/>
  <c r="I51" i="12"/>
  <c r="O43" i="12"/>
  <c r="V18" i="12"/>
  <c r="V13" i="12"/>
  <c r="K8" i="13"/>
  <c r="Q8" i="13"/>
  <c r="I8" i="13"/>
  <c r="AF20" i="13"/>
  <c r="G42" i="1" s="1"/>
  <c r="H42" i="1" s="1"/>
  <c r="I42" i="1" s="1"/>
  <c r="M11" i="13"/>
  <c r="M8" i="13" s="1"/>
  <c r="M43" i="12"/>
  <c r="M18" i="12"/>
  <c r="M13" i="12"/>
  <c r="M51" i="12"/>
  <c r="G43" i="12"/>
  <c r="I53" i="1" s="1"/>
  <c r="G18" i="12"/>
  <c r="I52" i="1" s="1"/>
  <c r="G13" i="12"/>
  <c r="I51" i="1" s="1"/>
  <c r="AF314" i="12"/>
  <c r="J28" i="1"/>
  <c r="J26" i="1"/>
  <c r="G38" i="1"/>
  <c r="F38" i="1"/>
  <c r="H32" i="1"/>
  <c r="J23" i="1"/>
  <c r="J24" i="1"/>
  <c r="J25" i="1"/>
  <c r="J27" i="1"/>
  <c r="E24" i="1"/>
  <c r="E26" i="1"/>
  <c r="I17" i="1" l="1"/>
  <c r="F43" i="1"/>
  <c r="I50" i="1"/>
  <c r="G314" i="12"/>
  <c r="G41" i="1"/>
  <c r="H41" i="1" s="1"/>
  <c r="I41" i="1" s="1"/>
  <c r="G39" i="1"/>
  <c r="H39" i="1" s="1"/>
  <c r="H43" i="1" s="1"/>
  <c r="G40" i="1"/>
  <c r="H40" i="1" s="1"/>
  <c r="I40" i="1" s="1"/>
  <c r="I56" i="1" l="1"/>
  <c r="I16" i="1"/>
  <c r="I21" i="1" s="1"/>
  <c r="G43" i="1"/>
  <c r="G25" i="1" s="1"/>
  <c r="A25" i="1" s="1"/>
  <c r="A26" i="1" s="1"/>
  <c r="G26" i="1" s="1"/>
  <c r="I39" i="1"/>
  <c r="I43" i="1" s="1"/>
  <c r="G23" i="1"/>
  <c r="A23" i="1" l="1"/>
  <c r="A24" i="1" s="1"/>
  <c r="G24" i="1" s="1"/>
  <c r="A27" i="1" s="1"/>
  <c r="A29" i="1" s="1"/>
  <c r="G29" i="1" s="1"/>
  <c r="G27" i="1" s="1"/>
  <c r="J55" i="1"/>
  <c r="J51" i="1"/>
  <c r="J54" i="1"/>
  <c r="J50" i="1"/>
  <c r="J52" i="1"/>
  <c r="J53" i="1"/>
  <c r="J41" i="1"/>
  <c r="J40" i="1"/>
  <c r="J39" i="1"/>
  <c r="J43" i="1" s="1"/>
  <c r="J42" i="1"/>
  <c r="G28" i="1"/>
  <c r="J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Fujitsu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Fujitsu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<sst xmlns="http://schemas.openxmlformats.org/spreadsheetml/2006/main" count="993" uniqueCount="369">
  <si>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</si>
  <si>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</si>
  <si>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</si>
  <si>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</si>
  <si>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</si>
  <si>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</si>
  <si>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</si>
  <si>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</si>
  <si>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</si>
  <si>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</si>
  <si>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</si>
  <si>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</si>
  <si>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</si>
  <si>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</si>
  <si>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</si>
  <si>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</si>
  <si>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</si>
  <si>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</si>
  <si>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</si>
  <si>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</si>
  <si>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</si>
  <si>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</si>
  <si>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</si>
  <si>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</si>
  <si>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</si>
  <si>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</si>
  <si>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</si>
  <si>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</si>
  <si>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</si>
  <si>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</si>
  <si>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</si>
  <si>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</si>
  <si>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</si>
  <si>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</si>
  <si>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</si>
  <si>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</si>
  <si>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</si>
  <si>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</si>
  <si>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</si>
  <si>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</si>
  <si>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</si>
  <si>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</si>
  <si>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</si>
  <si>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1805-I-DPS</t>
  </si>
  <si>
    <t>1284 - Modernizace ÚAN Zvonařka, Brno - I. etapa - DPS</t>
  </si>
  <si>
    <t>ČSAD Brno holding, a.s.</t>
  </si>
  <si>
    <t>Zvonařka 512/2</t>
  </si>
  <si>
    <t>Brno-Trnitá</t>
  </si>
  <si>
    <t>60200</t>
  </si>
  <si>
    <t>46347151</t>
  </si>
  <si>
    <t>CZ46347151</t>
  </si>
  <si>
    <t>K4 a.s.</t>
  </si>
  <si>
    <t>Mlýnská 326/13</t>
  </si>
  <si>
    <t>60734396</t>
  </si>
  <si>
    <t>CZ60734396</t>
  </si>
  <si>
    <t>Stavba</t>
  </si>
  <si>
    <t>SO 01.1 - nátěry</t>
  </si>
  <si>
    <t>Stavební úpravy - stávající nádražní budova - nátěry</t>
  </si>
  <si>
    <t xml:space="preserve">D.1.1 </t>
  </si>
  <si>
    <t>Protikorozní opatření a lokální opravy stáv. ocel. kce zastřešení a ošetření betonového lemu</t>
  </si>
  <si>
    <t>VON</t>
  </si>
  <si>
    <t>Vedlejší a ostatní náklady</t>
  </si>
  <si>
    <t>Celkem za stavbu</t>
  </si>
  <si>
    <t>CZK</t>
  </si>
  <si>
    <t>Rekapitulace dílů</t>
  </si>
  <si>
    <t>Typ dílu</t>
  </si>
  <si>
    <t>93</t>
  </si>
  <si>
    <t>Dokončovací práce inženýrských staveb</t>
  </si>
  <si>
    <t>94</t>
  </si>
  <si>
    <t>Lešení a stavební výtahy</t>
  </si>
  <si>
    <t>767</t>
  </si>
  <si>
    <t>Konstrukce zámečnické</t>
  </si>
  <si>
    <t>783-01</t>
  </si>
  <si>
    <t>Ošetření prefabrikovaného límce zastřešení</t>
  </si>
  <si>
    <t>783-02</t>
  </si>
  <si>
    <t>Protikorozní ochrana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</si>
  <si>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</si>
  <si>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</si>
  <si>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</si>
  <si>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</si>
  <si>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</si>
  <si>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</si>
  <si>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</si>
  <si>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</si>
  <si>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</si>
  <si>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</si>
  <si>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</si>
  <si>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</si>
  <si>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</si>
  <si>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</si>
  <si>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</si>
  <si>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</si>
  <si>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</si>
  <si>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</si>
  <si>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</si>
  <si>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</si>
  <si>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</si>
  <si>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</si>
  <si>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</si>
  <si>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</si>
  <si>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</si>
  <si>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</si>
  <si>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</si>
  <si>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</si>
  <si>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</si>
  <si>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938908411R00</t>
  </si>
  <si>
    <t>Očištění povrchu saponátovým roztokem saponátovým roztokem</t>
  </si>
  <si>
    <t>m2</t>
  </si>
  <si>
    <t>822-1</t>
  </si>
  <si>
    <t>RTS 18/ II</t>
  </si>
  <si>
    <t>RTS 18/ I</t>
  </si>
  <si>
    <t>POL1_</t>
  </si>
  <si>
    <t>povrchu živičného, betonového nebo dlážděného</t>
  </si>
  <si>
    <t>SPI</t>
  </si>
  <si>
    <t xml:space="preserve">Výměra dle podkladů projektanta : </t>
  </si>
  <si>
    <t>VV</t>
  </si>
  <si>
    <t>Kropicí vůz - plocha pod natíranými kcemi : 12318,00</t>
  </si>
  <si>
    <t>946941102RT1</t>
  </si>
  <si>
    <t>Montáž sestavy pojízdného hliníkového lešení (věže) plochy 2,5 x 1,45 m, pracovní výšky do 4,3 m</t>
  </si>
  <si>
    <t>sada</t>
  </si>
  <si>
    <t>800-3</t>
  </si>
  <si>
    <t>946941192RT1</t>
  </si>
  <si>
    <t>Montáž sestavy pojízdného hliníkového lešení (věže) nájemné sestavy pojízdného hliníkového lešení (věže)_x000D_
 plochy 2,5 x 1,45 m, pracovní výšky do 4,3 m</t>
  </si>
  <si>
    <t>den</t>
  </si>
  <si>
    <t>6*180</t>
  </si>
  <si>
    <t>946941802RT1</t>
  </si>
  <si>
    <t>Demontáž sestavy pojízdného hliníkového lešení (věže) plochy 2,5 x 1,45 m, pracovní výšky do 4,3 m</t>
  </si>
  <si>
    <t>767392112R00</t>
  </si>
  <si>
    <t>Montáž krytiny střech plechem tvarovaným šroubováním</t>
  </si>
  <si>
    <t>800-767</t>
  </si>
  <si>
    <t>767392801R00</t>
  </si>
  <si>
    <t>Demontáž krytin střech z plechů nýtovaných</t>
  </si>
  <si>
    <t>767995102R00</t>
  </si>
  <si>
    <t>Výroba a montáž atypických kovovových doplňků staveb hmotnosti přes 5 do 10 kg</t>
  </si>
  <si>
    <t>kg</t>
  </si>
  <si>
    <t xml:space="preserve">Lokální opravy OK - podrobně v TZ : </t>
  </si>
  <si>
    <t>příložka - podélně rozříznutá trubka TR 159/12,5 mm - 22,58 kg/m příložky : 81,612*22,58</t>
  </si>
  <si>
    <t>767991923R00</t>
  </si>
  <si>
    <t>Opravy ostatní řezání plechu tl. do 4 mm</t>
  </si>
  <si>
    <t>m</t>
  </si>
  <si>
    <t>Zastřešení trapézovým plechem : 270,00</t>
  </si>
  <si>
    <t>767141914T85</t>
  </si>
  <si>
    <t>Oprava - zhotovení otvoru ruční vrtačkou 12 mm do trubky, tloušťka stěny materiálu 10 mm</t>
  </si>
  <si>
    <t>kus</t>
  </si>
  <si>
    <t>Vlastní</t>
  </si>
  <si>
    <t>Kalkul</t>
  </si>
  <si>
    <t>76799191Rpol</t>
  </si>
  <si>
    <t>Broušení svarů</t>
  </si>
  <si>
    <t>Indiv</t>
  </si>
  <si>
    <t>14215928Rpol</t>
  </si>
  <si>
    <t>Trubka bezešvá hladká 11353.1  D 159x12,5 mm</t>
  </si>
  <si>
    <t>POL3_</t>
  </si>
  <si>
    <t>Lokální opravy OK : 81,612/2</t>
  </si>
  <si>
    <t>Přípočet ztratného ve výši 10 % : 0,10</t>
  </si>
  <si>
    <t>55350689Rpol</t>
  </si>
  <si>
    <t>Plech trapézový TR 85/280  tl. 1,00 mm</t>
  </si>
  <si>
    <t>270,00</t>
  </si>
  <si>
    <t>998767201R00</t>
  </si>
  <si>
    <t>Přesun hmot pro kovové stavební doplňk. konstrukce v objektech výšky do 6 m</t>
  </si>
  <si>
    <t>POL7_</t>
  </si>
  <si>
    <t>50 m vodorovně</t>
  </si>
  <si>
    <t>979951111R00</t>
  </si>
  <si>
    <t>Výkup kovů železný šrot, tloušťky do 4 mm</t>
  </si>
  <si>
    <t>t</t>
  </si>
  <si>
    <t>801-3</t>
  </si>
  <si>
    <t>POL8_</t>
  </si>
  <si>
    <t>979086213R00</t>
  </si>
  <si>
    <t xml:space="preserve">Vodorovná doprava po suchu nebo naložení nakládání vybouraných hmot na dopravní prostředky pro vodorovnou dopravu,  </t>
  </si>
  <si>
    <t>831-2</t>
  </si>
  <si>
    <t>vybouraných hmot se složením a hrubým urovnáním nebo přeložením na jiný dopravní prostředek, nebo nakládání na dopravní prostředek pro vodorovnou dopravu,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</si>
  <si>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</si>
  <si>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</si>
  <si>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</si>
  <si>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</si>
  <si>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</si>
  <si>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</si>
  <si>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</si>
  <si>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</si>
  <si>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7830101 - Rpol</t>
  </si>
  <si>
    <t>Parní čištění betonových svislých prvků - krok 1, vysoce šetrné kombinované nanotechnologické parní čištění přehřátou tlakovou párou</t>
  </si>
  <si>
    <t xml:space="preserve">m2    </t>
  </si>
  <si>
    <t>Cena zahrnuje spotřebu materiálu, pomocného lešení, náklady na výrobky, náklady na výkony pracovníků a strojů.</t>
  </si>
  <si>
    <t>POP</t>
  </si>
  <si>
    <t>7830102 - Rpol</t>
  </si>
  <si>
    <t>Hloubková fixativní penetrace - krok 2, hloubková fixativní transparentní penetrace</t>
  </si>
  <si>
    <t>7830103 - Rpol</t>
  </si>
  <si>
    <t>Svrchní UV a protišpinivá ochrana / impregnace - garance životnosti 7 let - krok 3, nanotechnologická a hydrofobní a UV stabilní závěrečná impregnace penetrovaného povrchu</t>
  </si>
  <si>
    <t>Garance životnosti ochrany povrchu - 7 let.</t>
  </si>
  <si>
    <t>7830201</t>
  </si>
  <si>
    <t>Otryskání povrchu ultra-vysokotlakou vodou 2000 - 2500 bar - Wa 2 / ISO 8501-4</t>
  </si>
  <si>
    <t xml:space="preserve">VARIANTA A, C, D : </t>
  </si>
  <si>
    <t xml:space="preserve">Plocha nátěru ad. a)na nosných sloupech  a zábradlí (původní nátěr modrý) a střešní konstrukci (nátěr světle šedý) : </t>
  </si>
  <si>
    <t xml:space="preserve">SLOUPY : </t>
  </si>
  <si>
    <t>Sloup : 435,6</t>
  </si>
  <si>
    <t>Zavětrovací část sloupu : 168,32</t>
  </si>
  <si>
    <t>Mezisoučet</t>
  </si>
  <si>
    <t xml:space="preserve">HLAVICE SLOUPŮ : </t>
  </si>
  <si>
    <t>Hlavice sloupu : 1106,36</t>
  </si>
  <si>
    <t>Svislá trubka ( průměr 380) : 770,58</t>
  </si>
  <si>
    <t>Spodní pás u sloupu : 437,40</t>
  </si>
  <si>
    <t>Horní pás u sloupu : 437,40</t>
  </si>
  <si>
    <t>Diagonály vodorovné spodní + horní : 475,05</t>
  </si>
  <si>
    <t>Diagonály ke sloupu : 348,00</t>
  </si>
  <si>
    <t>Diagonály - doplnění křížů : 935,53</t>
  </si>
  <si>
    <t xml:space="preserve">OCELOVÁ KONSTRUKCE : </t>
  </si>
  <si>
    <t>2 x svislice : 1147,06</t>
  </si>
  <si>
    <t>Spodní pás (celková délka) : 3443,70</t>
  </si>
  <si>
    <t>Zesílení spoje spodní trubky : 80,44</t>
  </si>
  <si>
    <t>Spodní obvodový Jackl 30/80 (celková délka) : 83,60</t>
  </si>
  <si>
    <t>Horní pás (celková délka) : 3443,70</t>
  </si>
  <si>
    <t>Zesílení spoje horní trubky : 80,44</t>
  </si>
  <si>
    <t>Diagonály : 3488,17</t>
  </si>
  <si>
    <t>Diagonály - v obvodovém plášti : 213,84</t>
  </si>
  <si>
    <t xml:space="preserve">STŘEŠNÍ PLÁŠŤ : </t>
  </si>
  <si>
    <t>Trapézový plech (plocha) : 19957,32</t>
  </si>
  <si>
    <t>Vaznice I 160 : 3408,09</t>
  </si>
  <si>
    <t>Podpěra (trubka) pod styčníkem : 78,40</t>
  </si>
  <si>
    <t>Podpěra (čtvercová) pod styčníkem + příložky : 390,36</t>
  </si>
  <si>
    <t xml:space="preserve">ZÁBRADLÍ : </t>
  </si>
  <si>
    <t>Horní madlo : 182,71</t>
  </si>
  <si>
    <t>Vodorovná výplň : 285,98</t>
  </si>
  <si>
    <t>Krajové sloupky : 2,88</t>
  </si>
  <si>
    <t>Sloupky : 53,28</t>
  </si>
  <si>
    <t>7830202</t>
  </si>
  <si>
    <t>Opravy lokálního poškození na střešní konstrukce - P Ma ISO 8501-2 - systém MBX Bristle Blaster, kartáčování není vhodné</t>
  </si>
  <si>
    <t xml:space="preserve">VARIANTA B : </t>
  </si>
  <si>
    <t xml:space="preserve">Plocha nátěru ad.b) na části střešní konstrukce (s opravným nátěrem / tmavo-šedým)  : </t>
  </si>
  <si>
    <t>Sloup : 0</t>
  </si>
  <si>
    <t>Zavětrovací část sloupu : 0</t>
  </si>
  <si>
    <t>Hlavice sloupu : 47,30</t>
  </si>
  <si>
    <t>Svislá trubka ( průměr 380) : 32,94</t>
  </si>
  <si>
    <t>Spodní pás u sloupu : 18,70</t>
  </si>
  <si>
    <t>Horní pás u sloupu : 18,70</t>
  </si>
  <si>
    <t>Diagonály vodorovné spodní + horní : 20,31</t>
  </si>
  <si>
    <t>Diagonály ke sloupu : 14,88</t>
  </si>
  <si>
    <t>Diagonály - doplnění křížů : 40,00</t>
  </si>
  <si>
    <t>2 x svislice : 49,04</t>
  </si>
  <si>
    <t>Spodní pás (celková délka) : 147,23</t>
  </si>
  <si>
    <t>Zesílení spoje spodní trubky : 3,44</t>
  </si>
  <si>
    <t>Horní pás (celková délka) : 147,23</t>
  </si>
  <si>
    <t>Zesílení spoje horní trubky : 3,44</t>
  </si>
  <si>
    <t>Diagonály : 149,13</t>
  </si>
  <si>
    <t>Trapézový plech (plocha) : 853,23</t>
  </si>
  <si>
    <t>Vaznice I 160 : 145,71</t>
  </si>
  <si>
    <t>Podpěra (trubka) pod styčníkem : 3,35</t>
  </si>
  <si>
    <t>Podpěra (čtvercová) pod styčníkem + příložky : 16,69</t>
  </si>
  <si>
    <t>Horní madlo : 0</t>
  </si>
  <si>
    <t>Vodorovná výplň : 0</t>
  </si>
  <si>
    <t>Krajové sloupky : 0</t>
  </si>
  <si>
    <t>Sloupky : 0</t>
  </si>
  <si>
    <t>7830203</t>
  </si>
  <si>
    <t>Přebroušení smirkovým plátnem</t>
  </si>
  <si>
    <t>Položka pořadí 25 : 1711,32000</t>
  </si>
  <si>
    <t>7830204</t>
  </si>
  <si>
    <t>Protikorozní ochrana ocelových konstrukcí třívrstvým nátěrem - základní nátěr 2K epoxidový, podkladní nátěr 2K epoxidový, vrchní nátěr 2K polyuretanový</t>
  </si>
  <si>
    <t/>
  </si>
  <si>
    <t>Vrchní nátěr: 2K polyuretanový (vytvrzovaný alifatickým isokyanátem), aplikace nejlépe vysokotlakým, bezvzduchovým stříkáním (Airless), dostupný v požadovaném odstínu, s dobrou stálostí odstínu i lesku, také schopný vytvrzovat i při teplotách kolem 0 oC (lépe do -10 oC). Celková tloušťka nátěrového systému (jmenovitá tloušťka) 240 µm.</t>
  </si>
  <si>
    <t xml:space="preserve">VARIANTA A : </t>
  </si>
  <si>
    <t>Sloup : 275,88</t>
  </si>
  <si>
    <t>Zavětrovací část sloupu : 113,62</t>
  </si>
  <si>
    <t>Hlavice sloupu : 914,08</t>
  </si>
  <si>
    <t>Svislá trubka ( průměr 380) : 617,13</t>
  </si>
  <si>
    <t>Spodní pás u sloupu : 345,55</t>
  </si>
  <si>
    <t>Horní pás u sloupu : 345,55</t>
  </si>
  <si>
    <t>Diagonály vodorovné spodní + horní : 383,89</t>
  </si>
  <si>
    <t>Diagonály ke sloupu : 291,22</t>
  </si>
  <si>
    <t>Diagonály - doplnění křížů : 788,65</t>
  </si>
  <si>
    <t>2 x svislice : 851,86</t>
  </si>
  <si>
    <t>Spodní pás (celková délka) : 2728,70</t>
  </si>
  <si>
    <t>Zesílení spoje spodní trubky : 70,94</t>
  </si>
  <si>
    <t>Spodní obvodový Jackl 30/80 (celková délka) : 0,00</t>
  </si>
  <si>
    <t>Horní pás (celková délka) : 2728,70</t>
  </si>
  <si>
    <t>Zesílení spoje horní trubky : 70,94</t>
  </si>
  <si>
    <t>Diagonály : 2953,91</t>
  </si>
  <si>
    <t>Diagonály - v obvodovém plášti : 0</t>
  </si>
  <si>
    <t>Vaznice I 160 : 3000,82</t>
  </si>
  <si>
    <t>Podpěra (trubka) pod styčníkem : 69,49</t>
  </si>
  <si>
    <t>Podpěra (čtvercová) pod styčníkem + příložky : 346,02</t>
  </si>
  <si>
    <t>7830205</t>
  </si>
  <si>
    <t>Protikorozní ochrana ocelových konstrukcí opravným dvouvrstvým nátěrem - základní nátěr 2K epoxidový, vrchní nátěr 2K polyuretanový</t>
  </si>
  <si>
    <t>Vrchní nátěr: 2K polyuretanový (vytvrzovaný alifatickým isokyanátem), aplikace nejlépe vysokotlakým bezvzduchovým stříkáním (Airless), dostupný v požadovaném odstínu, s dobrou stálostí odstínu i lesku, také schopný vytvrzovat i při teplotách kolem 0 oC (lépe do -10 oC). Celková tloušťka nátěrového systému bude záviset na tloušťce původního, dostatečně přilnavého nátěru. Tloušťka vrchního nátěru však musí být tak vysoká, aby spolehlivě překryla původní nátěr a odstín sjednotila s odstínem na ostatních částech konstrukce.</t>
  </si>
  <si>
    <t>Žlab 60/75 : 144,90</t>
  </si>
  <si>
    <t>Žlab 60/100 : 275,80</t>
  </si>
  <si>
    <t>Žlab 60/200 : 655,05</t>
  </si>
  <si>
    <t>Žlab 60/400 : 218,05</t>
  </si>
  <si>
    <t>Žebřík 500/100 : 24,00</t>
  </si>
  <si>
    <t>7830206</t>
  </si>
  <si>
    <t>Požární nátěr na nosné kci v požárně nebezpečném prostoru objektu SO 01.2-výpravní hala, základní nátěr 2K epoxidový, protipožární nátěr jednosložkový, vrchní nátěr 2K polyuretanový</t>
  </si>
  <si>
    <t>Protipožární nátěr: rychlkeschnoucí jednosložkový, rozpouštědlový, fyzikálně zasychající zpevňující nátěr pro protipožární ochranu ocelových konstrukcí před celulózními typy požárů, aplikace nejlépe vysokotlakým bezvzduchovým stříkáním (Airless) nebo štětcem, vhodný pro otevřené profily rámů a sloupů a duté průřezy. Nátěr může být aplikován až do tloušťky 1100 µm v jedné vrstvě, schopný vytvrzovat i při teplotách 5° - 30 °C.</t>
  </si>
  <si>
    <t>Vrchní nátěr: 2K polyuretanový (vytvrzovaný alifatickým isokyanátem), aplikace nejlépe vysokotlakým, bezvzduchovým stříkáním (Airless), dostupný v požadovaném odstínu, s dobrou stálostí odstínu i lesku, také schopný vytvrzovat i při teplotách kolem 0 oC (lépe do -10 oC). Tloušťka nátěru 60 µm.</t>
  </si>
  <si>
    <t xml:space="preserve">VARIANTA C : </t>
  </si>
  <si>
    <t>Sloup : 72,60</t>
  </si>
  <si>
    <t>Zavětrovací část sloupu : 21,04</t>
  </si>
  <si>
    <t>Hlavice sloupu : 192,28</t>
  </si>
  <si>
    <t>Svislá trubka ( průměr 380) : 122,76</t>
  </si>
  <si>
    <t>Spodní pás u sloupu : 58,60</t>
  </si>
  <si>
    <t>Horní pás u sloupu : 58,60</t>
  </si>
  <si>
    <t>Diagonály vodorovné spodní + horní : 72,24</t>
  </si>
  <si>
    <t>Diagonály ke sloupu : 52,92</t>
  </si>
  <si>
    <t>Diagonály - doplnění křížů : 102,82</t>
  </si>
  <si>
    <t>2 x svislice : 118,80</t>
  </si>
  <si>
    <t>Spodní pás (celková délka) : 313,28</t>
  </si>
  <si>
    <t>Zesílení spoje spodní trubky : 9,50</t>
  </si>
  <si>
    <t>Spodní obvodový Jackl 30/80 (celková délka) : 17,48</t>
  </si>
  <si>
    <t>Horní pás (celková délka) : 313,28</t>
  </si>
  <si>
    <t>Zesílení spoje horní trubky : 9,50</t>
  </si>
  <si>
    <t>Diagonály : 331,65</t>
  </si>
  <si>
    <t>Diagonály - v obvodovém plášti : 23,33</t>
  </si>
  <si>
    <t>Trapézový plech (plocha) : 0</t>
  </si>
  <si>
    <t>Vaznice I 160 : 407,26</t>
  </si>
  <si>
    <t>Podpěra (trubka) pod styčníkem : 8,91</t>
  </si>
  <si>
    <t>Podpěra (čtvercová) pod styčníkem + příložky : 44,34</t>
  </si>
  <si>
    <t>7830207</t>
  </si>
  <si>
    <t>Protikorozní ochrana ocelových konstrukcí třívrstvým nátěrem na exponovaných místech tl.280-300 µm, základní nátěr 2K epoxidový, podkladní nátěr 2K epoxidový, vrchní nátěr 2K polyuretanový</t>
  </si>
  <si>
    <t>Vrchní nátěr: 2K polyuretanový (vytvrzovaný alifatickým isokyanátem), aplikace nejlépe vysokotlakým, bezvzduchovým stříkáním (Airless), dostupný v požadovaném odstínu, s dobrou stálostí odstínu i lesku, také schopný vytvrzovat i při teplotách kolem 0 oC (lépe do -10 oC). Celková tloušťka nátěrového systému (jmenovitá tloušťka) 280-300 µm.</t>
  </si>
  <si>
    <t xml:space="preserve">VARIANTA D : </t>
  </si>
  <si>
    <t>Sloup : 87,12</t>
  </si>
  <si>
    <t>Zavětrovací část sloupu : 33,66</t>
  </si>
  <si>
    <t>Hlavice sloupu : 0</t>
  </si>
  <si>
    <t>Svislá trubka ( průměr 380) : 30,69</t>
  </si>
  <si>
    <t>Spodní pás u sloupu : 33,26</t>
  </si>
  <si>
    <t>Horní pás u sloupu : 33,26</t>
  </si>
  <si>
    <t>Diagonály vodorovné spodní + horní : 18,92</t>
  </si>
  <si>
    <t>Diagonály ke sloupu : 13,86</t>
  </si>
  <si>
    <t>Diagonály - doplnění křížů : 44,06</t>
  </si>
  <si>
    <t>2 x svislice : 176,40</t>
  </si>
  <si>
    <t>Spodní pás (celková délka) : 401,72</t>
  </si>
  <si>
    <t>Zesílení spoje spodní trubky : 0</t>
  </si>
  <si>
    <t>Spodní obvodový Jackl 30/80 (celková délka) : 66,12</t>
  </si>
  <si>
    <t>Horní pás (celková délka) : 401,72</t>
  </si>
  <si>
    <t>Zesílení spoje horní trubky : 0</t>
  </si>
  <si>
    <t>Diagonály : 202,61</t>
  </si>
  <si>
    <t>Diagonály - v obvodovém plášti : 190,51</t>
  </si>
  <si>
    <t>Vaznice I 160 : 0</t>
  </si>
  <si>
    <t>Podpěra (trubka) pod styčníkem : 0</t>
  </si>
  <si>
    <t>Podpěra (čtvercová) pod styčníkem + příložky : 0</t>
  </si>
  <si>
    <t>7830208</t>
  </si>
  <si>
    <t>Inspekční a kontrolní činnost</t>
  </si>
  <si>
    <t>7830209</t>
  </si>
  <si>
    <t>Likvidace kontaminovaného abraziva vč. původního starého nátěru</t>
  </si>
  <si>
    <t>Položka pořadí 23 : 41454,21000</t>
  </si>
  <si>
    <t>Položka pořadí 24 : 1711,32000</t>
  </si>
  <si>
    <t>SUM</t>
  </si>
  <si>
    <t>Základní nátěr: 2K epoxidový, tolerantní k přípravě povrchu a povrch dobře penetrující, schopný aplikace štětcem i vysokotlakým bezvzduchovým stříkáním (Airless), vhodný pro ocel i pro žárově pozinkovanou ocel připravenou abrazivním otryskáním, otryskáním vysokotlakou vodou nebo místním ručním dočištěním, schopný vytvrzovat i při teplotách kolem 0 oC (lépe do -10 oC).</t>
  </si>
  <si>
    <t>Podkladový nátěr: 2K epoxidový, s vhodnou pigmentací (železitá slída, Al vločky, apod.), aplikace nejlépe vysokotlakým bezvzduchovým stříkáním (Airless), poskytující dostatečnou bariéru a odolnost vůči slané vodě a abrazi, schopný vytvrzovat i při teplotách kolem 0 oC (lépe do -10 oC).</t>
  </si>
  <si>
    <t>Opravný (místní) základní nátěr: 2K epoxidový, tolerantní k přípravě povrchu a povrch dobře penetrující, schopný aplikace štětcem i vysokotlakým bezvzduchovým stříkáním (Airless), vhodný pro ocel i pro žárově pozinkovanou ocel připravenou abrazivním otryskáním, otryskáním vysokotlakou vodu nebo místním ručním dočištěním, schopný vytvrzovat i při teplotách kolem 0 oC (lépe do -10 oC). Vhodnost aplikace opravného základního nátěru na dobře přilnavé části nátěru původního, je vhodné na malé zkušební ploše nejprve ověřit provedením tzv. patch testu (ověření vzájemné kompatibility a dobré přilnavosti).</t>
  </si>
  <si>
    <t>END</t>
  </si>
  <si>
    <t>005121010R</t>
  </si>
  <si>
    <t>Vybudování zařízení staveniště</t>
  </si>
  <si>
    <t>Soubor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</si>
  <si>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</si>
  <si>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</si>
  <si>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</si>
  <si>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</si>
  <si>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</si>
  <si>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</si>
  <si>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</si>
  <si>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</si>
  <si>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</si>
  <si>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</si>
  <si>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</si>
  <si>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</si>
  <si>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</si>
  <si>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</si>
  <si>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Ride Technic s. r. o.</t>
  </si>
  <si>
    <t>Otmarov 81</t>
  </si>
  <si>
    <t>CZ29353301</t>
  </si>
  <si>
    <t>664 57</t>
  </si>
  <si>
    <t>Otmarov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</si>
</sst>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21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206" t="s">
        <v>39</v>
      </c>
      <c r="B2" s="206"/>
      <c r="C2" s="206"/>
      <c r="D2" s="206"/>
      <c r="E2" s="206"/>
      <c r="F2" s="206"/>
      <c r="G2" s="206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216" t="s">
        <v>41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3"/>
      <c r="B2" s="73" t="s">
        <v>22</v>
      </c>
      <c r="C2" s="74"/>
      <c r="D2" s="75" t="s">
        <v>43</v>
      </c>
      <c r="E2" s="225" t="s">
        <v>44</v>
      </c>
      <c r="F2" s="226"/>
      <c r="G2" s="226"/>
      <c r="H2" s="226"/>
      <c r="I2" s="226"/>
      <c r="J2" s="227"/>
      <c r="O2" s="2"/>
    </row>
    <row r="3" spans="1:15" ht="27" hidden="1" customHeight="1" x14ac:dyDescent="0.2">
      <c r="A3" s="3"/>
      <c r="B3" s="76"/>
      <c r="C3" s="74"/>
      <c r="D3" s="77"/>
      <c r="E3" s="228"/>
      <c r="F3" s="229"/>
      <c r="G3" s="229"/>
      <c r="H3" s="229"/>
      <c r="I3" s="229"/>
      <c r="J3" s="230"/>
    </row>
    <row r="4" spans="1:15" ht="23.25" customHeight="1" x14ac:dyDescent="0.2">
      <c r="A4" s="3"/>
      <c r="B4" s="78"/>
      <c r="C4" s="79"/>
      <c r="D4" s="80"/>
      <c r="E4" s="238"/>
      <c r="F4" s="238"/>
      <c r="G4" s="238"/>
      <c r="H4" s="238"/>
      <c r="I4" s="238"/>
      <c r="J4" s="239"/>
    </row>
    <row r="5" spans="1:15" ht="24" customHeight="1" x14ac:dyDescent="0.2">
      <c r="A5" s="3"/>
      <c r="B5" s="41" t="s">
        <v>42</v>
      </c>
      <c r="C5" s="4"/>
      <c r="D5" s="81" t="s">
        <v>45</v>
      </c>
      <c r="E5" s="24"/>
      <c r="F5" s="24"/>
      <c r="G5" s="24"/>
      <c r="H5" s="26" t="s">
        <v>40</v>
      </c>
      <c r="I5" s="81" t="s">
        <v>49</v>
      </c>
      <c r="J5" s="10"/>
    </row>
    <row r="6" spans="1:15" ht="15.75" customHeight="1" x14ac:dyDescent="0.2">
      <c r="A6" s="3"/>
      <c r="B6" s="36"/>
      <c r="C6" s="24"/>
      <c r="D6" s="81" t="s">
        <v>46</v>
      </c>
      <c r="E6" s="24"/>
      <c r="F6" s="24"/>
      <c r="G6" s="24"/>
      <c r="H6" s="26" t="s">
        <v>34</v>
      </c>
      <c r="I6" s="81" t="s">
        <v>50</v>
      </c>
      <c r="J6" s="10"/>
    </row>
    <row r="7" spans="1:15" ht="15.75" customHeight="1" x14ac:dyDescent="0.2">
      <c r="A7" s="3"/>
      <c r="B7" s="37"/>
      <c r="C7" s="25"/>
      <c r="D7" s="83" t="s">
        <v>48</v>
      </c>
      <c r="E7" s="82" t="s">
        <v>47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84" t="s">
        <v>51</v>
      </c>
      <c r="E8" s="4"/>
      <c r="F8" s="4"/>
      <c r="G8" s="40"/>
      <c r="H8" s="26" t="s">
        <v>40</v>
      </c>
      <c r="I8" s="81" t="s">
        <v>53</v>
      </c>
      <c r="J8" s="10"/>
    </row>
    <row r="9" spans="1:15" ht="15.75" hidden="1" customHeight="1" x14ac:dyDescent="0.2">
      <c r="A9" s="3"/>
      <c r="B9" s="3"/>
      <c r="C9" s="4"/>
      <c r="D9" s="84" t="s">
        <v>52</v>
      </c>
      <c r="E9" s="4"/>
      <c r="F9" s="4"/>
      <c r="G9" s="40"/>
      <c r="H9" s="26" t="s">
        <v>34</v>
      </c>
      <c r="I9" s="81" t="s">
        <v>54</v>
      </c>
      <c r="J9" s="10"/>
    </row>
    <row r="10" spans="1:15" ht="15.75" hidden="1" customHeight="1" x14ac:dyDescent="0.2">
      <c r="A10" s="3"/>
      <c r="B10" s="46"/>
      <c r="C10" s="25"/>
      <c r="D10" s="86" t="s">
        <v>48</v>
      </c>
      <c r="E10" s="85" t="s">
        <v>47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232" t="s">
        <v>364</v>
      </c>
      <c r="E11" s="232"/>
      <c r="F11" s="232"/>
      <c r="G11" s="232"/>
      <c r="H11" s="26" t="s">
        <v>40</v>
      </c>
      <c r="I11" s="88">
        <v>29353301</v>
      </c>
      <c r="J11" s="10"/>
    </row>
    <row r="12" spans="1:15" ht="15.75" customHeight="1" x14ac:dyDescent="0.2">
      <c r="A12" s="3"/>
      <c r="B12" s="36"/>
      <c r="C12" s="24"/>
      <c r="D12" s="237" t="s">
        <v>365</v>
      </c>
      <c r="E12" s="237"/>
      <c r="F12" s="237"/>
      <c r="G12" s="237"/>
      <c r="H12" s="26" t="s">
        <v>34</v>
      </c>
      <c r="I12" s="88" t="s">
        <v>366</v>
      </c>
      <c r="J12" s="10"/>
    </row>
    <row r="13" spans="1:15" ht="15.75" customHeight="1" x14ac:dyDescent="0.2">
      <c r="A13" s="3"/>
      <c r="B13" s="37"/>
      <c r="C13" s="25"/>
      <c r="D13" s="87" t="s">
        <v>367</v>
      </c>
      <c r="E13" s="240" t="s">
        <v>368</v>
      </c>
      <c r="F13" s="241"/>
      <c r="G13" s="241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231"/>
      <c r="F15" s="231"/>
      <c r="G15" s="233"/>
      <c r="H15" s="233"/>
      <c r="I15" s="233" t="s">
        <v>29</v>
      </c>
      <c r="J15" s="234"/>
    </row>
    <row r="16" spans="1:15" ht="23.25" customHeight="1" x14ac:dyDescent="0.2">
      <c r="A16" s="140" t="s">
        <v>24</v>
      </c>
      <c r="B16" s="51" t="s">
        <v>24</v>
      </c>
      <c r="C16" s="52"/>
      <c r="D16" s="53"/>
      <c r="E16" s="222"/>
      <c r="F16" s="223"/>
      <c r="G16" s="222"/>
      <c r="H16" s="223"/>
      <c r="I16" s="222">
        <f>SUMIF(F50:F55,A16,I50:I55)+SUMIF(F50:F55,"PSU",I50:I55)</f>
        <v>641232</v>
      </c>
      <c r="J16" s="224"/>
    </row>
    <row r="17" spans="1:10" ht="23.25" customHeight="1" x14ac:dyDescent="0.2">
      <c r="A17" s="140" t="s">
        <v>25</v>
      </c>
      <c r="B17" s="51" t="s">
        <v>25</v>
      </c>
      <c r="C17" s="52"/>
      <c r="D17" s="53"/>
      <c r="E17" s="222"/>
      <c r="F17" s="223"/>
      <c r="G17" s="222"/>
      <c r="H17" s="223"/>
      <c r="I17" s="222">
        <f>SUMIF(F50:F55,A17,I50:I55)</f>
        <v>27977617.960000001</v>
      </c>
      <c r="J17" s="224"/>
    </row>
    <row r="18" spans="1:10" ht="23.25" customHeight="1" x14ac:dyDescent="0.2">
      <c r="A18" s="140" t="s">
        <v>26</v>
      </c>
      <c r="B18" s="51" t="s">
        <v>26</v>
      </c>
      <c r="C18" s="52"/>
      <c r="D18" s="53"/>
      <c r="E18" s="222"/>
      <c r="F18" s="223"/>
      <c r="G18" s="222"/>
      <c r="H18" s="223"/>
      <c r="I18" s="222">
        <f>SUMIF(F50:F55,A18,I50:I55)</f>
        <v>0</v>
      </c>
      <c r="J18" s="224"/>
    </row>
    <row r="19" spans="1:10" ht="23.25" customHeight="1" x14ac:dyDescent="0.2">
      <c r="A19" s="140" t="s">
        <v>76</v>
      </c>
      <c r="B19" s="51" t="s">
        <v>27</v>
      </c>
      <c r="C19" s="52"/>
      <c r="D19" s="53"/>
      <c r="E19" s="222"/>
      <c r="F19" s="223"/>
      <c r="G19" s="222"/>
      <c r="H19" s="223"/>
      <c r="I19" s="222">
        <f>SUMIF(F50:F55,A19,I50:I55)</f>
        <v>394500</v>
      </c>
      <c r="J19" s="224"/>
    </row>
    <row r="20" spans="1:10" ht="23.25" customHeight="1" x14ac:dyDescent="0.2">
      <c r="A20" s="140" t="s">
        <v>77</v>
      </c>
      <c r="B20" s="51" t="s">
        <v>28</v>
      </c>
      <c r="C20" s="52"/>
      <c r="D20" s="53"/>
      <c r="E20" s="222"/>
      <c r="F20" s="223"/>
      <c r="G20" s="222"/>
      <c r="H20" s="223"/>
      <c r="I20" s="222">
        <f>SUMIF(F50:F55,A20,I50:I55)</f>
        <v>0</v>
      </c>
      <c r="J20" s="224"/>
    </row>
    <row r="21" spans="1:10" ht="23.25" customHeight="1" x14ac:dyDescent="0.2">
      <c r="A21" s="3"/>
      <c r="B21" s="68" t="s">
        <v>29</v>
      </c>
      <c r="C21" s="69"/>
      <c r="D21" s="70"/>
      <c r="E21" s="235"/>
      <c r="F21" s="236"/>
      <c r="G21" s="235"/>
      <c r="H21" s="236"/>
      <c r="I21" s="235">
        <f>SUM(I16:J20)</f>
        <v>29013349.960000001</v>
      </c>
      <c r="J21" s="247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245">
        <f>ZakladDPHSniVypocet</f>
        <v>0</v>
      </c>
      <c r="H23" s="246"/>
      <c r="I23" s="246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243">
        <f>IF(A24&gt;50, ROUNDUP(A23, 0), ROUNDDOWN(A23, 0))</f>
        <v>0</v>
      </c>
      <c r="H24" s="244"/>
      <c r="I24" s="244"/>
      <c r="J24" s="56" t="str">
        <f t="shared" si="0"/>
        <v>CZK</v>
      </c>
    </row>
    <row r="25" spans="1:10" ht="23.25" customHeight="1" x14ac:dyDescent="0.2">
      <c r="A25" s="3">
        <f>ZakladDPHZakl*SazbaDPH2/100</f>
        <v>6092803.4915999994</v>
      </c>
      <c r="B25" s="51" t="s">
        <v>14</v>
      </c>
      <c r="C25" s="52"/>
      <c r="D25" s="53"/>
      <c r="E25" s="54">
        <v>21</v>
      </c>
      <c r="F25" s="55" t="s">
        <v>0</v>
      </c>
      <c r="G25" s="245">
        <f>ZakladDPHZaklVypocet</f>
        <v>29013349.960000001</v>
      </c>
      <c r="H25" s="246"/>
      <c r="I25" s="246"/>
      <c r="J25" s="56" t="str">
        <f t="shared" si="0"/>
        <v>CZK</v>
      </c>
    </row>
    <row r="26" spans="1:10" ht="23.25" customHeight="1" x14ac:dyDescent="0.2">
      <c r="A26" s="3">
        <f>(A25-INT(A25))*100</f>
        <v>49.159999936819077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219">
        <f>IF(A26&gt;50, ROUNDUP(A25, 0), ROUNDDOWN(A25, 0))</f>
        <v>6092803</v>
      </c>
      <c r="H26" s="220"/>
      <c r="I26" s="22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35106152.960000001</v>
      </c>
      <c r="B27" s="42" t="s">
        <v>4</v>
      </c>
      <c r="C27" s="19"/>
      <c r="D27" s="22"/>
      <c r="E27" s="19"/>
      <c r="F27" s="20"/>
      <c r="G27" s="221">
        <f>CenaCelkem-(ZakladDPHSni+DPHSni+ZakladDPHZakl+DPHZakl)</f>
        <v>3.9999999105930328E-2</v>
      </c>
      <c r="H27" s="221"/>
      <c r="I27" s="221"/>
      <c r="J27" s="57" t="str">
        <f t="shared" si="0"/>
        <v>CZK</v>
      </c>
    </row>
    <row r="28" spans="1:10" ht="27.75" hidden="1" customHeight="1" thickBot="1" x14ac:dyDescent="0.25">
      <c r="A28" s="3"/>
      <c r="B28" s="117" t="s">
        <v>23</v>
      </c>
      <c r="C28" s="118"/>
      <c r="D28" s="118"/>
      <c r="E28" s="119"/>
      <c r="F28" s="120"/>
      <c r="G28" s="249">
        <f>ZakladDPHSniVypocet+ZakladDPHZaklVypocet</f>
        <v>29013349.960000001</v>
      </c>
      <c r="H28" s="249"/>
      <c r="I28" s="249"/>
      <c r="J28" s="121" t="str">
        <f t="shared" si="0"/>
        <v>CZK</v>
      </c>
    </row>
    <row r="29" spans="1:10" ht="27.75" customHeight="1" thickBot="1" x14ac:dyDescent="0.25">
      <c r="A29" s="3">
        <f>(A27-INT(A27))*100</f>
        <v>96.000000089406967</v>
      </c>
      <c r="B29" s="117" t="s">
        <v>35</v>
      </c>
      <c r="C29" s="122"/>
      <c r="D29" s="122"/>
      <c r="E29" s="122"/>
      <c r="F29" s="122"/>
      <c r="G29" s="248">
        <f>IF(A29&gt;50, ROUNDUP(A27, 0), ROUNDDOWN(A27, 0))</f>
        <v>35106153</v>
      </c>
      <c r="H29" s="248"/>
      <c r="I29" s="248"/>
      <c r="J29" s="123" t="s">
        <v>63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43733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250"/>
      <c r="E34" s="251"/>
      <c r="F34" s="29"/>
      <c r="G34" s="250"/>
      <c r="H34" s="251"/>
      <c r="I34" s="251"/>
      <c r="J34" s="33"/>
    </row>
    <row r="35" spans="1:10" ht="12.75" customHeight="1" x14ac:dyDescent="0.2">
      <c r="A35" s="3"/>
      <c r="B35" s="3"/>
      <c r="C35" s="4"/>
      <c r="D35" s="242" t="s">
        <v>2</v>
      </c>
      <c r="E35" s="242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55</v>
      </c>
      <c r="C39" s="209"/>
      <c r="D39" s="210"/>
      <c r="E39" s="210"/>
      <c r="F39" s="104">
        <f>'SO 01.1 - nátěry D.1.1  Pol'!AE314+'SO 01.1 - nátěry VON Pol'!AE20</f>
        <v>0</v>
      </c>
      <c r="G39" s="105">
        <f>'SO 01.1 - nátěry D.1.1  Pol'!AF314+'SO 01.1 - nátěry VON Pol'!AF20</f>
        <v>29013349.960000001</v>
      </c>
      <c r="H39" s="106">
        <f>(F39*SazbaDPH1/100)+(G39*SazbaDPH2/100)</f>
        <v>6092803.4915999994</v>
      </c>
      <c r="I39" s="106">
        <f>F39+G39+H39</f>
        <v>35106153.4516</v>
      </c>
      <c r="J39" s="107">
        <f>IF(CenaCelkemVypocet=0,"",I39/CenaCelkemVypocet*100)</f>
        <v>100</v>
      </c>
    </row>
    <row r="40" spans="1:10" ht="25.5" customHeight="1" x14ac:dyDescent="0.2">
      <c r="A40" s="93">
        <v>2</v>
      </c>
      <c r="B40" s="108" t="s">
        <v>56</v>
      </c>
      <c r="C40" s="211" t="s">
        <v>57</v>
      </c>
      <c r="D40" s="212"/>
      <c r="E40" s="212"/>
      <c r="F40" s="109">
        <f>'SO 01.1 - nátěry D.1.1  Pol'!AE314+'SO 01.1 - nátěry VON Pol'!AE20</f>
        <v>0</v>
      </c>
      <c r="G40" s="110">
        <f>'SO 01.1 - nátěry D.1.1  Pol'!AF314+'SO 01.1 - nátěry VON Pol'!AF20</f>
        <v>29013349.960000001</v>
      </c>
      <c r="H40" s="110">
        <f>(F40*SazbaDPH1/100)+(G40*SazbaDPH2/100)</f>
        <v>6092803.4915999994</v>
      </c>
      <c r="I40" s="110">
        <f>F40+G40+H40</f>
        <v>35106153.4516</v>
      </c>
      <c r="J40" s="111">
        <f>IF(CenaCelkemVypocet=0,"",I40/CenaCelkemVypocet*100)</f>
        <v>100</v>
      </c>
    </row>
    <row r="41" spans="1:10" ht="25.5" customHeight="1" x14ac:dyDescent="0.2">
      <c r="A41" s="93">
        <v>3</v>
      </c>
      <c r="B41" s="112" t="s">
        <v>58</v>
      </c>
      <c r="C41" s="209" t="s">
        <v>59</v>
      </c>
      <c r="D41" s="210"/>
      <c r="E41" s="210"/>
      <c r="F41" s="113">
        <f>'SO 01.1 - nátěry D.1.1  Pol'!AE314</f>
        <v>0</v>
      </c>
      <c r="G41" s="106">
        <f>'SO 01.1 - nátěry D.1.1  Pol'!AF314</f>
        <v>28618849.960000001</v>
      </c>
      <c r="H41" s="106">
        <f>(F41*SazbaDPH1/100)+(G41*SazbaDPH2/100)</f>
        <v>6009958.4915999994</v>
      </c>
      <c r="I41" s="106">
        <f>F41+G41+H41</f>
        <v>34628808.4516</v>
      </c>
      <c r="J41" s="107">
        <f>IF(CenaCelkemVypocet=0,"",I41/CenaCelkemVypocet*100)</f>
        <v>98.640281110096268</v>
      </c>
    </row>
    <row r="42" spans="1:10" ht="25.5" customHeight="1" x14ac:dyDescent="0.2">
      <c r="A42" s="93">
        <v>3</v>
      </c>
      <c r="B42" s="112" t="s">
        <v>60</v>
      </c>
      <c r="C42" s="209" t="s">
        <v>61</v>
      </c>
      <c r="D42" s="210"/>
      <c r="E42" s="210"/>
      <c r="F42" s="113">
        <f>'SO 01.1 - nátěry VON Pol'!AE20</f>
        <v>0</v>
      </c>
      <c r="G42" s="106">
        <f>'SO 01.1 - nátěry VON Pol'!AF20</f>
        <v>394500</v>
      </c>
      <c r="H42" s="106">
        <f>(F42*SazbaDPH1/100)+(G42*SazbaDPH2/100)</f>
        <v>82845</v>
      </c>
      <c r="I42" s="106">
        <f>F42+G42+H42</f>
        <v>477345</v>
      </c>
      <c r="J42" s="107">
        <f>IF(CenaCelkemVypocet=0,"",I42/CenaCelkemVypocet*100)</f>
        <v>1.3597188899037427</v>
      </c>
    </row>
    <row r="43" spans="1:10" ht="25.5" customHeight="1" x14ac:dyDescent="0.2">
      <c r="A43" s="93"/>
      <c r="B43" s="213" t="s">
        <v>62</v>
      </c>
      <c r="C43" s="214"/>
      <c r="D43" s="214"/>
      <c r="E43" s="215"/>
      <c r="F43" s="114">
        <f>SUMIF(A39:A42,"=1",F39:F42)</f>
        <v>0</v>
      </c>
      <c r="G43" s="115">
        <f>SUMIF(A39:A42,"=1",G39:G42)</f>
        <v>29013349.960000001</v>
      </c>
      <c r="H43" s="115">
        <f>SUMIF(A39:A42,"=1",H39:H42)</f>
        <v>6092803.4915999994</v>
      </c>
      <c r="I43" s="115">
        <f>SUMIF(A39:A42,"=1",I39:I42)</f>
        <v>35106153.4516</v>
      </c>
      <c r="J43" s="116">
        <f>SUMIF(A39:A42,"=1",J39:J42)</f>
        <v>100</v>
      </c>
    </row>
    <row r="47" spans="1:10" ht="15.75" x14ac:dyDescent="0.25">
      <c r="B47" s="124" t="s">
        <v>64</v>
      </c>
    </row>
    <row r="49" spans="1:10" ht="25.5" customHeight="1" x14ac:dyDescent="0.2">
      <c r="A49" s="125"/>
      <c r="B49" s="128" t="s">
        <v>17</v>
      </c>
      <c r="C49" s="128" t="s">
        <v>5</v>
      </c>
      <c r="D49" s="129"/>
      <c r="E49" s="129"/>
      <c r="F49" s="130" t="s">
        <v>65</v>
      </c>
      <c r="G49" s="130"/>
      <c r="H49" s="130"/>
      <c r="I49" s="130" t="s">
        <v>29</v>
      </c>
      <c r="J49" s="130" t="s">
        <v>0</v>
      </c>
    </row>
    <row r="50" spans="1:10" ht="25.5" customHeight="1" x14ac:dyDescent="0.2">
      <c r="A50" s="126"/>
      <c r="B50" s="131" t="s">
        <v>66</v>
      </c>
      <c r="C50" s="207" t="s">
        <v>67</v>
      </c>
      <c r="D50" s="208"/>
      <c r="E50" s="208"/>
      <c r="F50" s="136" t="s">
        <v>24</v>
      </c>
      <c r="G50" s="137"/>
      <c r="H50" s="137"/>
      <c r="I50" s="137">
        <f>'SO 01.1 - nátěry D.1.1  Pol'!G8</f>
        <v>295632</v>
      </c>
      <c r="J50" s="134">
        <f>IF(I56=0,"",I50/I56*100)</f>
        <v>1.0189516219518968</v>
      </c>
    </row>
    <row r="51" spans="1:10" ht="25.5" customHeight="1" x14ac:dyDescent="0.2">
      <c r="A51" s="126"/>
      <c r="B51" s="131" t="s">
        <v>68</v>
      </c>
      <c r="C51" s="207" t="s">
        <v>69</v>
      </c>
      <c r="D51" s="208"/>
      <c r="E51" s="208"/>
      <c r="F51" s="136" t="s">
        <v>24</v>
      </c>
      <c r="G51" s="137"/>
      <c r="H51" s="137"/>
      <c r="I51" s="137">
        <f>'SO 01.1 - nátěry D.1.1  Pol'!G13</f>
        <v>345600</v>
      </c>
      <c r="J51" s="134">
        <f>IF(I56=0,"",I51/I56*100)</f>
        <v>1.1911757879613016</v>
      </c>
    </row>
    <row r="52" spans="1:10" ht="25.5" customHeight="1" x14ac:dyDescent="0.2">
      <c r="A52" s="126"/>
      <c r="B52" s="131" t="s">
        <v>70</v>
      </c>
      <c r="C52" s="207" t="s">
        <v>71</v>
      </c>
      <c r="D52" s="208"/>
      <c r="E52" s="208"/>
      <c r="F52" s="136" t="s">
        <v>25</v>
      </c>
      <c r="G52" s="137"/>
      <c r="H52" s="137"/>
      <c r="I52" s="137">
        <f>'SO 01.1 - nátěry D.1.1  Pol'!G18</f>
        <v>648888.06999999983</v>
      </c>
      <c r="J52" s="134">
        <f>IF(I56=0,"",I52/I56*100)</f>
        <v>2.2365155037064177</v>
      </c>
    </row>
    <row r="53" spans="1:10" ht="25.5" customHeight="1" x14ac:dyDescent="0.2">
      <c r="A53" s="126"/>
      <c r="B53" s="131" t="s">
        <v>72</v>
      </c>
      <c r="C53" s="207" t="s">
        <v>73</v>
      </c>
      <c r="D53" s="208"/>
      <c r="E53" s="208"/>
      <c r="F53" s="136" t="s">
        <v>25</v>
      </c>
      <c r="G53" s="137"/>
      <c r="H53" s="137"/>
      <c r="I53" s="137">
        <f>'SO 01.1 - nátěry D.1.1  Pol'!G43</f>
        <v>574800</v>
      </c>
      <c r="J53" s="134">
        <f>IF(I56=0,"",I53/I56*100)</f>
        <v>1.9811569528939705</v>
      </c>
    </row>
    <row r="54" spans="1:10" ht="25.5" customHeight="1" x14ac:dyDescent="0.2">
      <c r="A54" s="126"/>
      <c r="B54" s="131" t="s">
        <v>74</v>
      </c>
      <c r="C54" s="207" t="s">
        <v>75</v>
      </c>
      <c r="D54" s="208"/>
      <c r="E54" s="208"/>
      <c r="F54" s="136" t="s">
        <v>25</v>
      </c>
      <c r="G54" s="137"/>
      <c r="H54" s="137"/>
      <c r="I54" s="137">
        <f>'SO 01.1 - nátěry D.1.1  Pol'!G51</f>
        <v>26753929.890000001</v>
      </c>
      <c r="J54" s="134">
        <f>IF(I56=0,"",I54/I56*100)</f>
        <v>92.212481243582673</v>
      </c>
    </row>
    <row r="55" spans="1:10" ht="25.5" customHeight="1" x14ac:dyDescent="0.2">
      <c r="A55" s="126"/>
      <c r="B55" s="131" t="s">
        <v>76</v>
      </c>
      <c r="C55" s="207" t="s">
        <v>27</v>
      </c>
      <c r="D55" s="208"/>
      <c r="E55" s="208"/>
      <c r="F55" s="136" t="s">
        <v>76</v>
      </c>
      <c r="G55" s="137"/>
      <c r="H55" s="137"/>
      <c r="I55" s="137">
        <f>'SO 01.1 - nátěry VON Pol'!G8</f>
        <v>394500</v>
      </c>
      <c r="J55" s="134">
        <f>IF(I56=0,"",I55/I56*100)</f>
        <v>1.3597188899037427</v>
      </c>
    </row>
    <row r="56" spans="1:10" ht="25.5" customHeight="1" x14ac:dyDescent="0.2">
      <c r="A56" s="127"/>
      <c r="B56" s="132" t="s">
        <v>1</v>
      </c>
      <c r="C56" s="132"/>
      <c r="D56" s="133"/>
      <c r="E56" s="133"/>
      <c r="F56" s="138"/>
      <c r="G56" s="139"/>
      <c r="H56" s="139"/>
      <c r="I56" s="139">
        <f>SUM(I50:I55)</f>
        <v>29013349.960000001</v>
      </c>
      <c r="J56" s="135">
        <f>SUM(J50:J55)</f>
        <v>100</v>
      </c>
    </row>
    <row r="57" spans="1:10" x14ac:dyDescent="0.2">
      <c r="F57" s="91"/>
      <c r="G57" s="90"/>
      <c r="H57" s="91"/>
      <c r="I57" s="90"/>
      <c r="J57" s="92"/>
    </row>
    <row r="58" spans="1:10" x14ac:dyDescent="0.2">
      <c r="F58" s="91"/>
      <c r="G58" s="90"/>
      <c r="H58" s="91"/>
      <c r="I58" s="90"/>
      <c r="J58" s="92"/>
    </row>
    <row r="59" spans="1:10" x14ac:dyDescent="0.2">
      <c r="F59" s="91"/>
      <c r="G59" s="90"/>
      <c r="H59" s="91"/>
      <c r="I59" s="90"/>
      <c r="J59" s="92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B43:E43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2" t="s">
        <v>7</v>
      </c>
      <c r="B2" s="71"/>
      <c r="C2" s="254"/>
      <c r="D2" s="254"/>
      <c r="E2" s="254"/>
      <c r="F2" s="254"/>
      <c r="G2" s="255"/>
    </row>
    <row r="3" spans="1:7" ht="24.95" customHeight="1" x14ac:dyDescent="0.2">
      <c r="A3" s="72" t="s">
        <v>8</v>
      </c>
      <c r="B3" s="71"/>
      <c r="C3" s="254"/>
      <c r="D3" s="254"/>
      <c r="E3" s="254"/>
      <c r="F3" s="254"/>
      <c r="G3" s="255"/>
    </row>
    <row r="4" spans="1:7" ht="24.95" customHeight="1" x14ac:dyDescent="0.2">
      <c r="A4" s="72" t="s">
        <v>9</v>
      </c>
      <c r="B4" s="71"/>
      <c r="C4" s="254"/>
      <c r="D4" s="254"/>
      <c r="E4" s="254"/>
      <c r="F4" s="254"/>
      <c r="G4" s="255"/>
    </row>
    <row r="5" spans="1:7" x14ac:dyDescent="0.2">
      <c r="B5" s="6"/>
      <c r="C5" s="7"/>
      <c r="D5" s="8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303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78</v>
      </c>
      <c r="B1" s="262"/>
      <c r="C1" s="262"/>
      <c r="D1" s="262"/>
      <c r="E1" s="262"/>
      <c r="F1" s="262"/>
      <c r="G1" s="262"/>
      <c r="AG1" t="s">
        <v>79</v>
      </c>
    </row>
    <row r="2" spans="1:60" ht="24.95" customHeight="1" x14ac:dyDescent="0.2">
      <c r="A2" s="142" t="s">
        <v>7</v>
      </c>
      <c r="B2" s="71" t="s">
        <v>43</v>
      </c>
      <c r="C2" s="263" t="s">
        <v>44</v>
      </c>
      <c r="D2" s="264"/>
      <c r="E2" s="264"/>
      <c r="F2" s="264"/>
      <c r="G2" s="265"/>
      <c r="AG2" t="s">
        <v>80</v>
      </c>
    </row>
    <row r="3" spans="1:60" ht="24.95" customHeight="1" x14ac:dyDescent="0.2">
      <c r="A3" s="142" t="s">
        <v>8</v>
      </c>
      <c r="B3" s="71" t="s">
        <v>56</v>
      </c>
      <c r="C3" s="263" t="s">
        <v>57</v>
      </c>
      <c r="D3" s="264"/>
      <c r="E3" s="264"/>
      <c r="F3" s="264"/>
      <c r="G3" s="265"/>
      <c r="AC3" s="89" t="s">
        <v>80</v>
      </c>
      <c r="AG3" t="s">
        <v>81</v>
      </c>
    </row>
    <row r="4" spans="1:60" ht="24.95" customHeight="1" x14ac:dyDescent="0.2">
      <c r="A4" s="143" t="s">
        <v>9</v>
      </c>
      <c r="B4" s="144" t="s">
        <v>58</v>
      </c>
      <c r="C4" s="266" t="s">
        <v>59</v>
      </c>
      <c r="D4" s="267"/>
      <c r="E4" s="267"/>
      <c r="F4" s="267"/>
      <c r="G4" s="268"/>
      <c r="AG4" t="s">
        <v>82</v>
      </c>
    </row>
    <row r="5" spans="1:60" x14ac:dyDescent="0.2">
      <c r="D5" s="141"/>
    </row>
    <row r="6" spans="1:60" ht="38.25" x14ac:dyDescent="0.2">
      <c r="A6" s="146" t="s">
        <v>83</v>
      </c>
      <c r="B6" s="148" t="s">
        <v>84</v>
      </c>
      <c r="C6" s="148" t="s">
        <v>85</v>
      </c>
      <c r="D6" s="147" t="s">
        <v>86</v>
      </c>
      <c r="E6" s="146" t="s">
        <v>87</v>
      </c>
      <c r="F6" s="145" t="s">
        <v>88</v>
      </c>
      <c r="G6" s="146" t="s">
        <v>29</v>
      </c>
      <c r="H6" s="149" t="s">
        <v>30</v>
      </c>
      <c r="I6" s="149" t="s">
        <v>89</v>
      </c>
      <c r="J6" s="149" t="s">
        <v>31</v>
      </c>
      <c r="K6" s="149" t="s">
        <v>90</v>
      </c>
      <c r="L6" s="149" t="s">
        <v>91</v>
      </c>
      <c r="M6" s="149" t="s">
        <v>92</v>
      </c>
      <c r="N6" s="149" t="s">
        <v>93</v>
      </c>
      <c r="O6" s="149" t="s">
        <v>94</v>
      </c>
      <c r="P6" s="149" t="s">
        <v>95</v>
      </c>
      <c r="Q6" s="149" t="s">
        <v>96</v>
      </c>
      <c r="R6" s="149" t="s">
        <v>97</v>
      </c>
      <c r="S6" s="149" t="s">
        <v>98</v>
      </c>
      <c r="T6" s="149" t="s">
        <v>99</v>
      </c>
      <c r="U6" s="149" t="s">
        <v>100</v>
      </c>
      <c r="V6" s="149" t="s">
        <v>101</v>
      </c>
      <c r="W6" s="149" t="s">
        <v>102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72" t="s">
        <v>103</v>
      </c>
      <c r="B8" s="173" t="s">
        <v>66</v>
      </c>
      <c r="C8" s="195" t="s">
        <v>67</v>
      </c>
      <c r="D8" s="174"/>
      <c r="E8" s="175"/>
      <c r="F8" s="176"/>
      <c r="G8" s="176">
        <f>SUMIF(AG9:AG12,"&lt;&gt;NOR",G9:G12)</f>
        <v>295632</v>
      </c>
      <c r="H8" s="176"/>
      <c r="I8" s="176">
        <f>SUM(I9:I12)</f>
        <v>0</v>
      </c>
      <c r="J8" s="176"/>
      <c r="K8" s="176">
        <f>SUM(K9:K12)</f>
        <v>0</v>
      </c>
      <c r="L8" s="176"/>
      <c r="M8" s="176">
        <f>SUM(M9:M12)</f>
        <v>357714.72</v>
      </c>
      <c r="N8" s="176"/>
      <c r="O8" s="176">
        <f>SUM(O9:O12)</f>
        <v>0.12</v>
      </c>
      <c r="P8" s="176"/>
      <c r="Q8" s="176">
        <f>SUM(Q9:Q12)</f>
        <v>0</v>
      </c>
      <c r="R8" s="176"/>
      <c r="S8" s="176"/>
      <c r="T8" s="177"/>
      <c r="U8" s="171"/>
      <c r="V8" s="171">
        <f>SUM(V9:V12)</f>
        <v>197.09</v>
      </c>
      <c r="W8" s="171"/>
      <c r="AG8" t="s">
        <v>104</v>
      </c>
    </row>
    <row r="9" spans="1:60" outlineLevel="1" x14ac:dyDescent="0.2">
      <c r="A9" s="178">
        <v>1</v>
      </c>
      <c r="B9" s="179" t="s">
        <v>105</v>
      </c>
      <c r="C9" s="196" t="s">
        <v>106</v>
      </c>
      <c r="D9" s="180" t="s">
        <v>107</v>
      </c>
      <c r="E9" s="181">
        <v>12318</v>
      </c>
      <c r="F9" s="182">
        <v>24</v>
      </c>
      <c r="G9" s="183">
        <f>ROUND(E9*F9,2)</f>
        <v>295632</v>
      </c>
      <c r="H9" s="182"/>
      <c r="I9" s="183">
        <f>ROUND(E9*H9,2)</f>
        <v>0</v>
      </c>
      <c r="J9" s="182"/>
      <c r="K9" s="183">
        <f>ROUND(E9*J9,2)</f>
        <v>0</v>
      </c>
      <c r="L9" s="183">
        <v>21</v>
      </c>
      <c r="M9" s="183">
        <f>G9*(1+L9/100)</f>
        <v>357714.72</v>
      </c>
      <c r="N9" s="183">
        <v>1.0000000000000001E-5</v>
      </c>
      <c r="O9" s="183">
        <f>ROUND(E9*N9,2)</f>
        <v>0.12</v>
      </c>
      <c r="P9" s="183">
        <v>0</v>
      </c>
      <c r="Q9" s="183">
        <f>ROUND(E9*P9,2)</f>
        <v>0</v>
      </c>
      <c r="R9" s="183" t="s">
        <v>108</v>
      </c>
      <c r="S9" s="183" t="s">
        <v>109</v>
      </c>
      <c r="T9" s="184" t="s">
        <v>110</v>
      </c>
      <c r="U9" s="160">
        <v>1.6E-2</v>
      </c>
      <c r="V9" s="160">
        <f>ROUND(E9*U9,2)</f>
        <v>197.09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111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60" t="s">
        <v>112</v>
      </c>
      <c r="D10" s="261"/>
      <c r="E10" s="261"/>
      <c r="F10" s="261"/>
      <c r="G10" s="261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7" t="s">
        <v>114</v>
      </c>
      <c r="D11" s="162"/>
      <c r="E11" s="163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115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7" t="s">
        <v>116</v>
      </c>
      <c r="D12" s="162"/>
      <c r="E12" s="163">
        <v>12318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115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x14ac:dyDescent="0.2">
      <c r="A13" s="172" t="s">
        <v>103</v>
      </c>
      <c r="B13" s="173" t="s">
        <v>68</v>
      </c>
      <c r="C13" s="195" t="s">
        <v>69</v>
      </c>
      <c r="D13" s="174"/>
      <c r="E13" s="175"/>
      <c r="F13" s="176"/>
      <c r="G13" s="176">
        <f>SUMIF(AG14:AG17,"&lt;&gt;NOR",G14:G17)</f>
        <v>345600</v>
      </c>
      <c r="H13" s="176"/>
      <c r="I13" s="176">
        <f>SUM(I14:I17)</f>
        <v>0</v>
      </c>
      <c r="J13" s="176"/>
      <c r="K13" s="176">
        <f>SUM(K14:K17)</f>
        <v>0</v>
      </c>
      <c r="L13" s="176"/>
      <c r="M13" s="176">
        <f>SUM(M14:M17)</f>
        <v>418176</v>
      </c>
      <c r="N13" s="176"/>
      <c r="O13" s="176">
        <f>SUM(O14:O17)</f>
        <v>0</v>
      </c>
      <c r="P13" s="176"/>
      <c r="Q13" s="176">
        <f>SUM(Q14:Q17)</f>
        <v>0</v>
      </c>
      <c r="R13" s="176"/>
      <c r="S13" s="176"/>
      <c r="T13" s="177"/>
      <c r="U13" s="171"/>
      <c r="V13" s="171">
        <f>SUM(V14:V17)</f>
        <v>16.5</v>
      </c>
      <c r="W13" s="171"/>
      <c r="AG13" t="s">
        <v>104</v>
      </c>
    </row>
    <row r="14" spans="1:60" ht="22.5" outlineLevel="1" x14ac:dyDescent="0.2">
      <c r="A14" s="185">
        <v>2</v>
      </c>
      <c r="B14" s="186" t="s">
        <v>117</v>
      </c>
      <c r="C14" s="198" t="s">
        <v>118</v>
      </c>
      <c r="D14" s="187" t="s">
        <v>119</v>
      </c>
      <c r="E14" s="188">
        <v>6</v>
      </c>
      <c r="F14" s="189">
        <v>6300</v>
      </c>
      <c r="G14" s="190">
        <f>ROUND(E14*F14,2)</f>
        <v>37800</v>
      </c>
      <c r="H14" s="189"/>
      <c r="I14" s="190">
        <f>ROUND(E14*H14,2)</f>
        <v>0</v>
      </c>
      <c r="J14" s="189"/>
      <c r="K14" s="190">
        <f>ROUND(E14*J14,2)</f>
        <v>0</v>
      </c>
      <c r="L14" s="190">
        <v>21</v>
      </c>
      <c r="M14" s="190">
        <f>G14*(1+L14/100)</f>
        <v>45738</v>
      </c>
      <c r="N14" s="190">
        <v>0</v>
      </c>
      <c r="O14" s="190">
        <f>ROUND(E14*N14,2)</f>
        <v>0</v>
      </c>
      <c r="P14" s="190">
        <v>0</v>
      </c>
      <c r="Q14" s="190">
        <f>ROUND(E14*P14,2)</f>
        <v>0</v>
      </c>
      <c r="R14" s="190" t="s">
        <v>120</v>
      </c>
      <c r="S14" s="190" t="s">
        <v>109</v>
      </c>
      <c r="T14" s="191" t="s">
        <v>110</v>
      </c>
      <c r="U14" s="160">
        <v>1.6</v>
      </c>
      <c r="V14" s="160">
        <f>ROUND(E14*U14,2)</f>
        <v>9.6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111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33.75" outlineLevel="1" x14ac:dyDescent="0.2">
      <c r="A15" s="178">
        <v>3</v>
      </c>
      <c r="B15" s="179" t="s">
        <v>121</v>
      </c>
      <c r="C15" s="196" t="s">
        <v>122</v>
      </c>
      <c r="D15" s="180" t="s">
        <v>123</v>
      </c>
      <c r="E15" s="181">
        <v>1080</v>
      </c>
      <c r="F15" s="182">
        <v>250</v>
      </c>
      <c r="G15" s="183">
        <f>ROUND(E15*F15,2)</f>
        <v>270000</v>
      </c>
      <c r="H15" s="182"/>
      <c r="I15" s="183">
        <f>ROUND(E15*H15,2)</f>
        <v>0</v>
      </c>
      <c r="J15" s="182"/>
      <c r="K15" s="183">
        <f>ROUND(E15*J15,2)</f>
        <v>0</v>
      </c>
      <c r="L15" s="183">
        <v>21</v>
      </c>
      <c r="M15" s="183">
        <f>G15*(1+L15/100)</f>
        <v>326700</v>
      </c>
      <c r="N15" s="183">
        <v>0</v>
      </c>
      <c r="O15" s="183">
        <f>ROUND(E15*N15,2)</f>
        <v>0</v>
      </c>
      <c r="P15" s="183">
        <v>0</v>
      </c>
      <c r="Q15" s="183">
        <f>ROUND(E15*P15,2)</f>
        <v>0</v>
      </c>
      <c r="R15" s="183" t="s">
        <v>120</v>
      </c>
      <c r="S15" s="183" t="s">
        <v>109</v>
      </c>
      <c r="T15" s="184" t="s">
        <v>110</v>
      </c>
      <c r="U15" s="160">
        <v>0</v>
      </c>
      <c r="V15" s="160">
        <f>ROUND(E15*U15,2)</f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7" t="s">
        <v>124</v>
      </c>
      <c r="D16" s="162"/>
      <c r="E16" s="163">
        <v>1080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115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85">
        <v>4</v>
      </c>
      <c r="B17" s="186" t="s">
        <v>125</v>
      </c>
      <c r="C17" s="198" t="s">
        <v>126</v>
      </c>
      <c r="D17" s="187" t="s">
        <v>119</v>
      </c>
      <c r="E17" s="188">
        <v>6</v>
      </c>
      <c r="F17" s="189">
        <v>6300</v>
      </c>
      <c r="G17" s="190">
        <f>ROUND(E17*F17,2)</f>
        <v>37800</v>
      </c>
      <c r="H17" s="189"/>
      <c r="I17" s="190">
        <f>ROUND(E17*H17,2)</f>
        <v>0</v>
      </c>
      <c r="J17" s="189"/>
      <c r="K17" s="190">
        <f>ROUND(E17*J17,2)</f>
        <v>0</v>
      </c>
      <c r="L17" s="190">
        <v>21</v>
      </c>
      <c r="M17" s="190">
        <f>G17*(1+L17/100)</f>
        <v>45738</v>
      </c>
      <c r="N17" s="190">
        <v>0</v>
      </c>
      <c r="O17" s="190">
        <f>ROUND(E17*N17,2)</f>
        <v>0</v>
      </c>
      <c r="P17" s="190">
        <v>0</v>
      </c>
      <c r="Q17" s="190">
        <f>ROUND(E17*P17,2)</f>
        <v>0</v>
      </c>
      <c r="R17" s="190" t="s">
        <v>120</v>
      </c>
      <c r="S17" s="190" t="s">
        <v>109</v>
      </c>
      <c r="T17" s="191" t="s">
        <v>110</v>
      </c>
      <c r="U17" s="160">
        <v>1.1500000000000001</v>
      </c>
      <c r="V17" s="160">
        <f>ROUND(E17*U17,2)</f>
        <v>6.9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">
      <c r="A18" s="172" t="s">
        <v>103</v>
      </c>
      <c r="B18" s="173" t="s">
        <v>70</v>
      </c>
      <c r="C18" s="195" t="s">
        <v>71</v>
      </c>
      <c r="D18" s="174"/>
      <c r="E18" s="175"/>
      <c r="F18" s="176"/>
      <c r="G18" s="176">
        <f>SUMIF(AG19:AG42,"&lt;&gt;NOR",G19:G42)</f>
        <v>648888.06999999983</v>
      </c>
      <c r="H18" s="176"/>
      <c r="I18" s="176">
        <f>SUM(I19:I42)</f>
        <v>0</v>
      </c>
      <c r="J18" s="176"/>
      <c r="K18" s="176">
        <f>SUM(K19:K42)</f>
        <v>0</v>
      </c>
      <c r="L18" s="176"/>
      <c r="M18" s="176">
        <f>SUM(M19:M42)</f>
        <v>785154.56469999999</v>
      </c>
      <c r="N18" s="176"/>
      <c r="O18" s="176">
        <f>SUM(O19:O42)</f>
        <v>4.67</v>
      </c>
      <c r="P18" s="176"/>
      <c r="Q18" s="176">
        <f>SUM(Q19:Q42)</f>
        <v>3.24</v>
      </c>
      <c r="R18" s="176"/>
      <c r="S18" s="176"/>
      <c r="T18" s="177"/>
      <c r="U18" s="171"/>
      <c r="V18" s="171">
        <f>SUM(V19:V42)</f>
        <v>936.29</v>
      </c>
      <c r="W18" s="171"/>
      <c r="AG18" t="s">
        <v>104</v>
      </c>
    </row>
    <row r="19" spans="1:60" outlineLevel="1" x14ac:dyDescent="0.2">
      <c r="A19" s="185">
        <v>5</v>
      </c>
      <c r="B19" s="186" t="s">
        <v>127</v>
      </c>
      <c r="C19" s="198" t="s">
        <v>128</v>
      </c>
      <c r="D19" s="187" t="s">
        <v>107</v>
      </c>
      <c r="E19" s="188">
        <v>270</v>
      </c>
      <c r="F19" s="189">
        <v>300</v>
      </c>
      <c r="G19" s="190">
        <f>ROUND(E19*F19,2)</f>
        <v>81000</v>
      </c>
      <c r="H19" s="189"/>
      <c r="I19" s="190">
        <f>ROUND(E19*H19,2)</f>
        <v>0</v>
      </c>
      <c r="J19" s="189"/>
      <c r="K19" s="190">
        <f>ROUND(E19*J19,2)</f>
        <v>0</v>
      </c>
      <c r="L19" s="190">
        <v>21</v>
      </c>
      <c r="M19" s="190">
        <f>G19*(1+L19/100)</f>
        <v>98010</v>
      </c>
      <c r="N19" s="190">
        <v>7.1000000000000002E-4</v>
      </c>
      <c r="O19" s="190">
        <f>ROUND(E19*N19,2)</f>
        <v>0.19</v>
      </c>
      <c r="P19" s="190">
        <v>0</v>
      </c>
      <c r="Q19" s="190">
        <f>ROUND(E19*P19,2)</f>
        <v>0</v>
      </c>
      <c r="R19" s="190" t="s">
        <v>129</v>
      </c>
      <c r="S19" s="190" t="s">
        <v>109</v>
      </c>
      <c r="T19" s="191" t="s">
        <v>110</v>
      </c>
      <c r="U19" s="160">
        <v>0.34</v>
      </c>
      <c r="V19" s="160">
        <f>ROUND(E19*U19,2)</f>
        <v>91.8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111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85">
        <v>6</v>
      </c>
      <c r="B20" s="186" t="s">
        <v>130</v>
      </c>
      <c r="C20" s="198" t="s">
        <v>131</v>
      </c>
      <c r="D20" s="187" t="s">
        <v>107</v>
      </c>
      <c r="E20" s="188">
        <v>270</v>
      </c>
      <c r="F20" s="189">
        <v>320</v>
      </c>
      <c r="G20" s="190">
        <f>ROUND(E20*F20,2)</f>
        <v>86400</v>
      </c>
      <c r="H20" s="189"/>
      <c r="I20" s="190">
        <f>ROUND(E20*H20,2)</f>
        <v>0</v>
      </c>
      <c r="J20" s="189"/>
      <c r="K20" s="190">
        <f>ROUND(E20*J20,2)</f>
        <v>0</v>
      </c>
      <c r="L20" s="190">
        <v>21</v>
      </c>
      <c r="M20" s="190">
        <f>G20*(1+L20/100)</f>
        <v>104544</v>
      </c>
      <c r="N20" s="190">
        <v>0</v>
      </c>
      <c r="O20" s="190">
        <f>ROUND(E20*N20,2)</f>
        <v>0</v>
      </c>
      <c r="P20" s="190">
        <v>1.2E-2</v>
      </c>
      <c r="Q20" s="190">
        <f>ROUND(E20*P20,2)</f>
        <v>3.24</v>
      </c>
      <c r="R20" s="190" t="s">
        <v>129</v>
      </c>
      <c r="S20" s="190" t="s">
        <v>109</v>
      </c>
      <c r="T20" s="191" t="s">
        <v>110</v>
      </c>
      <c r="U20" s="160">
        <v>0.23100000000000001</v>
      </c>
      <c r="V20" s="160">
        <f>ROUND(E20*U20,2)</f>
        <v>62.37</v>
      </c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8">
        <v>7</v>
      </c>
      <c r="B21" s="179" t="s">
        <v>132</v>
      </c>
      <c r="C21" s="196" t="s">
        <v>133</v>
      </c>
      <c r="D21" s="180" t="s">
        <v>134</v>
      </c>
      <c r="E21" s="181">
        <v>1842.7989600000001</v>
      </c>
      <c r="F21" s="182">
        <v>119</v>
      </c>
      <c r="G21" s="183">
        <f>ROUND(E21*F21,2)</f>
        <v>219293.08</v>
      </c>
      <c r="H21" s="182"/>
      <c r="I21" s="183">
        <f>ROUND(E21*H21,2)</f>
        <v>0</v>
      </c>
      <c r="J21" s="182"/>
      <c r="K21" s="183">
        <f>ROUND(E21*J21,2)</f>
        <v>0</v>
      </c>
      <c r="L21" s="183">
        <v>21</v>
      </c>
      <c r="M21" s="183">
        <f>G21*(1+L21/100)</f>
        <v>265344.62679999997</v>
      </c>
      <c r="N21" s="183">
        <v>6.0000000000000002E-5</v>
      </c>
      <c r="O21" s="183">
        <f>ROUND(E21*N21,2)</f>
        <v>0.11</v>
      </c>
      <c r="P21" s="183">
        <v>0</v>
      </c>
      <c r="Q21" s="183">
        <f>ROUND(E21*P21,2)</f>
        <v>0</v>
      </c>
      <c r="R21" s="183" t="s">
        <v>129</v>
      </c>
      <c r="S21" s="183" t="s">
        <v>109</v>
      </c>
      <c r="T21" s="184" t="s">
        <v>110</v>
      </c>
      <c r="U21" s="160">
        <v>0.30400000000000005</v>
      </c>
      <c r="V21" s="160">
        <f>ROUND(E21*U21,2)</f>
        <v>560.21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111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7" t="s">
        <v>135</v>
      </c>
      <c r="D22" s="162"/>
      <c r="E22" s="163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115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 x14ac:dyDescent="0.2">
      <c r="A23" s="157"/>
      <c r="B23" s="158"/>
      <c r="C23" s="197" t="s">
        <v>136</v>
      </c>
      <c r="D23" s="162"/>
      <c r="E23" s="163">
        <v>1842.7989600000001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115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8">
        <v>8</v>
      </c>
      <c r="B24" s="179" t="s">
        <v>137</v>
      </c>
      <c r="C24" s="196" t="s">
        <v>138</v>
      </c>
      <c r="D24" s="180" t="s">
        <v>139</v>
      </c>
      <c r="E24" s="181">
        <v>270</v>
      </c>
      <c r="F24" s="182">
        <v>150</v>
      </c>
      <c r="G24" s="183">
        <f>ROUND(E24*F24,2)</f>
        <v>40500</v>
      </c>
      <c r="H24" s="182"/>
      <c r="I24" s="183">
        <f>ROUND(E24*H24,2)</f>
        <v>0</v>
      </c>
      <c r="J24" s="182"/>
      <c r="K24" s="183">
        <f>ROUND(E24*J24,2)</f>
        <v>0</v>
      </c>
      <c r="L24" s="183">
        <v>21</v>
      </c>
      <c r="M24" s="183">
        <f>G24*(1+L24/100)</f>
        <v>49005</v>
      </c>
      <c r="N24" s="183">
        <v>0</v>
      </c>
      <c r="O24" s="183">
        <f>ROUND(E24*N24,2)</f>
        <v>0</v>
      </c>
      <c r="P24" s="183">
        <v>0</v>
      </c>
      <c r="Q24" s="183">
        <f>ROUND(E24*P24,2)</f>
        <v>0</v>
      </c>
      <c r="R24" s="183" t="s">
        <v>129</v>
      </c>
      <c r="S24" s="183" t="s">
        <v>109</v>
      </c>
      <c r="T24" s="184" t="s">
        <v>110</v>
      </c>
      <c r="U24" s="160">
        <v>0.30000000000000004</v>
      </c>
      <c r="V24" s="160">
        <f>ROUND(E24*U24,2)</f>
        <v>81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111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97" t="s">
        <v>140</v>
      </c>
      <c r="D25" s="162"/>
      <c r="E25" s="163">
        <v>270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115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85">
        <v>9</v>
      </c>
      <c r="B26" s="186" t="s">
        <v>141</v>
      </c>
      <c r="C26" s="198" t="s">
        <v>142</v>
      </c>
      <c r="D26" s="187" t="s">
        <v>143</v>
      </c>
      <c r="E26" s="188">
        <v>1500</v>
      </c>
      <c r="F26" s="189">
        <v>23</v>
      </c>
      <c r="G26" s="190">
        <f>ROUND(E26*F26,2)</f>
        <v>34500</v>
      </c>
      <c r="H26" s="189"/>
      <c r="I26" s="190">
        <f>ROUND(E26*H26,2)</f>
        <v>0</v>
      </c>
      <c r="J26" s="189"/>
      <c r="K26" s="190">
        <f>ROUND(E26*J26,2)</f>
        <v>0</v>
      </c>
      <c r="L26" s="190">
        <v>21</v>
      </c>
      <c r="M26" s="190">
        <f>G26*(1+L26/100)</f>
        <v>41745</v>
      </c>
      <c r="N26" s="190">
        <v>0</v>
      </c>
      <c r="O26" s="190">
        <f>ROUND(E26*N26,2)</f>
        <v>0</v>
      </c>
      <c r="P26" s="190">
        <v>0</v>
      </c>
      <c r="Q26" s="190">
        <f>ROUND(E26*P26,2)</f>
        <v>0</v>
      </c>
      <c r="R26" s="190"/>
      <c r="S26" s="190" t="s">
        <v>144</v>
      </c>
      <c r="T26" s="191" t="s">
        <v>145</v>
      </c>
      <c r="U26" s="160">
        <v>2.5000000000000001E-2</v>
      </c>
      <c r="V26" s="160">
        <f>ROUND(E26*U26,2)</f>
        <v>37.5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111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85">
        <v>10</v>
      </c>
      <c r="B27" s="186" t="s">
        <v>146</v>
      </c>
      <c r="C27" s="198" t="s">
        <v>147</v>
      </c>
      <c r="D27" s="187" t="s">
        <v>139</v>
      </c>
      <c r="E27" s="188">
        <v>236</v>
      </c>
      <c r="F27" s="189">
        <v>80</v>
      </c>
      <c r="G27" s="190">
        <f>ROUND(E27*F27,2)</f>
        <v>18880</v>
      </c>
      <c r="H27" s="189"/>
      <c r="I27" s="190">
        <f>ROUND(E27*H27,2)</f>
        <v>0</v>
      </c>
      <c r="J27" s="189"/>
      <c r="K27" s="190">
        <f>ROUND(E27*J27,2)</f>
        <v>0</v>
      </c>
      <c r="L27" s="190">
        <v>21</v>
      </c>
      <c r="M27" s="190">
        <f>G27*(1+L27/100)</f>
        <v>22844.799999999999</v>
      </c>
      <c r="N27" s="190">
        <v>3.1000000000000005E-4</v>
      </c>
      <c r="O27" s="190">
        <f>ROUND(E27*N27,2)</f>
        <v>7.0000000000000007E-2</v>
      </c>
      <c r="P27" s="190">
        <v>0</v>
      </c>
      <c r="Q27" s="190">
        <f>ROUND(E27*P27,2)</f>
        <v>0</v>
      </c>
      <c r="R27" s="190"/>
      <c r="S27" s="190" t="s">
        <v>144</v>
      </c>
      <c r="T27" s="191" t="s">
        <v>148</v>
      </c>
      <c r="U27" s="160">
        <v>0.4</v>
      </c>
      <c r="V27" s="160">
        <f>ROUND(E27*U27,2)</f>
        <v>94.4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111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8">
        <v>11</v>
      </c>
      <c r="B28" s="179" t="s">
        <v>149</v>
      </c>
      <c r="C28" s="196" t="s">
        <v>150</v>
      </c>
      <c r="D28" s="180" t="s">
        <v>139</v>
      </c>
      <c r="E28" s="181">
        <v>44.886600000000001</v>
      </c>
      <c r="F28" s="182">
        <v>90</v>
      </c>
      <c r="G28" s="183">
        <f>ROUND(E28*F28,2)</f>
        <v>4039.79</v>
      </c>
      <c r="H28" s="182"/>
      <c r="I28" s="183">
        <f>ROUND(E28*H28,2)</f>
        <v>0</v>
      </c>
      <c r="J28" s="182"/>
      <c r="K28" s="183">
        <f>ROUND(E28*J28,2)</f>
        <v>0</v>
      </c>
      <c r="L28" s="183">
        <v>21</v>
      </c>
      <c r="M28" s="183">
        <f>G28*(1+L28/100)</f>
        <v>4888.1458999999995</v>
      </c>
      <c r="N28" s="183">
        <v>4.5200000000000004E-2</v>
      </c>
      <c r="O28" s="183">
        <f>ROUND(E28*N28,2)</f>
        <v>2.0299999999999998</v>
      </c>
      <c r="P28" s="183">
        <v>0</v>
      </c>
      <c r="Q28" s="183">
        <f>ROUND(E28*P28,2)</f>
        <v>0</v>
      </c>
      <c r="R28" s="183"/>
      <c r="S28" s="183" t="s">
        <v>144</v>
      </c>
      <c r="T28" s="184" t="s">
        <v>145</v>
      </c>
      <c r="U28" s="160">
        <v>0</v>
      </c>
      <c r="V28" s="160">
        <f>ROUND(E28*U28,2)</f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151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97" t="s">
        <v>152</v>
      </c>
      <c r="D29" s="162"/>
      <c r="E29" s="163">
        <v>40.806000000000004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115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9" t="s">
        <v>153</v>
      </c>
      <c r="D30" s="164"/>
      <c r="E30" s="165">
        <v>4.0806000000000004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115</v>
      </c>
      <c r="AH30" s="150">
        <v>4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8">
        <v>12</v>
      </c>
      <c r="B31" s="179" t="s">
        <v>154</v>
      </c>
      <c r="C31" s="196" t="s">
        <v>155</v>
      </c>
      <c r="D31" s="180" t="s">
        <v>107</v>
      </c>
      <c r="E31" s="181">
        <v>297</v>
      </c>
      <c r="F31" s="182">
        <v>350</v>
      </c>
      <c r="G31" s="183">
        <f>ROUND(E31*F31,2)</f>
        <v>103950</v>
      </c>
      <c r="H31" s="182"/>
      <c r="I31" s="183">
        <f>ROUND(E31*H31,2)</f>
        <v>0</v>
      </c>
      <c r="J31" s="182"/>
      <c r="K31" s="183">
        <f>ROUND(E31*J31,2)</f>
        <v>0</v>
      </c>
      <c r="L31" s="183">
        <v>21</v>
      </c>
      <c r="M31" s="183">
        <f>G31*(1+L31/100)</f>
        <v>125779.5</v>
      </c>
      <c r="N31" s="183">
        <v>7.6500000000000005E-3</v>
      </c>
      <c r="O31" s="183">
        <f>ROUND(E31*N31,2)</f>
        <v>2.27</v>
      </c>
      <c r="P31" s="183">
        <v>0</v>
      </c>
      <c r="Q31" s="183">
        <f>ROUND(E31*P31,2)</f>
        <v>0</v>
      </c>
      <c r="R31" s="183"/>
      <c r="S31" s="183" t="s">
        <v>144</v>
      </c>
      <c r="T31" s="184" t="s">
        <v>145</v>
      </c>
      <c r="U31" s="160">
        <v>0</v>
      </c>
      <c r="V31" s="160">
        <f>ROUND(E31*U31,2)</f>
        <v>0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151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97" t="s">
        <v>156</v>
      </c>
      <c r="D32" s="162"/>
      <c r="E32" s="163">
        <v>270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115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9" t="s">
        <v>153</v>
      </c>
      <c r="D33" s="164"/>
      <c r="E33" s="165">
        <v>27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115</v>
      </c>
      <c r="AH33" s="150">
        <v>4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>
        <v>13</v>
      </c>
      <c r="B34" s="158" t="s">
        <v>157</v>
      </c>
      <c r="C34" s="200" t="s">
        <v>158</v>
      </c>
      <c r="D34" s="159" t="s">
        <v>0</v>
      </c>
      <c r="E34" s="192">
        <v>50</v>
      </c>
      <c r="F34" s="161">
        <v>900</v>
      </c>
      <c r="G34" s="160">
        <f>ROUND(E34*F34,2)</f>
        <v>45000</v>
      </c>
      <c r="H34" s="161"/>
      <c r="I34" s="160">
        <f>ROUND(E34*H34,2)</f>
        <v>0</v>
      </c>
      <c r="J34" s="161"/>
      <c r="K34" s="160">
        <f>ROUND(E34*J34,2)</f>
        <v>0</v>
      </c>
      <c r="L34" s="160">
        <v>21</v>
      </c>
      <c r="M34" s="160">
        <f>G34*(1+L34/100)</f>
        <v>54450</v>
      </c>
      <c r="N34" s="160">
        <v>0</v>
      </c>
      <c r="O34" s="160">
        <f>ROUND(E34*N34,2)</f>
        <v>0</v>
      </c>
      <c r="P34" s="160">
        <v>0</v>
      </c>
      <c r="Q34" s="160">
        <f>ROUND(E34*P34,2)</f>
        <v>0</v>
      </c>
      <c r="R34" s="160" t="s">
        <v>129</v>
      </c>
      <c r="S34" s="160" t="s">
        <v>109</v>
      </c>
      <c r="T34" s="160" t="s">
        <v>110</v>
      </c>
      <c r="U34" s="160">
        <v>0</v>
      </c>
      <c r="V34" s="160">
        <f>ROUND(E34*U34,2)</f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159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269" t="s">
        <v>160</v>
      </c>
      <c r="D35" s="270"/>
      <c r="E35" s="270"/>
      <c r="F35" s="270"/>
      <c r="G35" s="27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113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85">
        <v>14</v>
      </c>
      <c r="B36" s="186" t="s">
        <v>161</v>
      </c>
      <c r="C36" s="198" t="s">
        <v>162</v>
      </c>
      <c r="D36" s="187" t="s">
        <v>163</v>
      </c>
      <c r="E36" s="188">
        <v>3.24</v>
      </c>
      <c r="F36" s="189">
        <v>700</v>
      </c>
      <c r="G36" s="190">
        <f>ROUND(E36*F36,2)</f>
        <v>2268</v>
      </c>
      <c r="H36" s="189"/>
      <c r="I36" s="190">
        <f>ROUND(E36*H36,2)</f>
        <v>0</v>
      </c>
      <c r="J36" s="189"/>
      <c r="K36" s="190">
        <f>ROUND(E36*J36,2)</f>
        <v>0</v>
      </c>
      <c r="L36" s="190">
        <v>21</v>
      </c>
      <c r="M36" s="190">
        <f>G36*(1+L36/100)</f>
        <v>2744.2799999999997</v>
      </c>
      <c r="N36" s="190">
        <v>0</v>
      </c>
      <c r="O36" s="190">
        <f>ROUND(E36*N36,2)</f>
        <v>0</v>
      </c>
      <c r="P36" s="190">
        <v>0</v>
      </c>
      <c r="Q36" s="190">
        <f>ROUND(E36*P36,2)</f>
        <v>0</v>
      </c>
      <c r="R36" s="190" t="s">
        <v>164</v>
      </c>
      <c r="S36" s="190" t="s">
        <v>109</v>
      </c>
      <c r="T36" s="191" t="s">
        <v>110</v>
      </c>
      <c r="U36" s="160">
        <v>0</v>
      </c>
      <c r="V36" s="160">
        <f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165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78">
        <v>15</v>
      </c>
      <c r="B37" s="179" t="s">
        <v>166</v>
      </c>
      <c r="C37" s="196" t="s">
        <v>167</v>
      </c>
      <c r="D37" s="180" t="s">
        <v>163</v>
      </c>
      <c r="E37" s="181">
        <v>3.24</v>
      </c>
      <c r="F37" s="182">
        <v>550</v>
      </c>
      <c r="G37" s="183">
        <f>ROUND(E37*F37,2)</f>
        <v>1782</v>
      </c>
      <c r="H37" s="182"/>
      <c r="I37" s="183">
        <f>ROUND(E37*H37,2)</f>
        <v>0</v>
      </c>
      <c r="J37" s="182"/>
      <c r="K37" s="183">
        <f>ROUND(E37*J37,2)</f>
        <v>0</v>
      </c>
      <c r="L37" s="183">
        <v>21</v>
      </c>
      <c r="M37" s="183">
        <f>G37*(1+L37/100)</f>
        <v>2156.2199999999998</v>
      </c>
      <c r="N37" s="183">
        <v>0</v>
      </c>
      <c r="O37" s="183">
        <f>ROUND(E37*N37,2)</f>
        <v>0</v>
      </c>
      <c r="P37" s="183">
        <v>0</v>
      </c>
      <c r="Q37" s="183">
        <f>ROUND(E37*P37,2)</f>
        <v>0</v>
      </c>
      <c r="R37" s="183" t="s">
        <v>168</v>
      </c>
      <c r="S37" s="183" t="s">
        <v>109</v>
      </c>
      <c r="T37" s="184" t="s">
        <v>110</v>
      </c>
      <c r="U37" s="160">
        <v>1.1400000000000001</v>
      </c>
      <c r="V37" s="160">
        <f>ROUND(E37*U37,2)</f>
        <v>3.69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165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 x14ac:dyDescent="0.2">
      <c r="A38" s="157"/>
      <c r="B38" s="158"/>
      <c r="C38" s="260" t="s">
        <v>169</v>
      </c>
      <c r="D38" s="261"/>
      <c r="E38" s="261"/>
      <c r="F38" s="261"/>
      <c r="G38" s="261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113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93" t="str">
        <f>C38</f>
        <v>vybouraných hmot se složením a hrubým urovnáním nebo přeložením na jiný dopravní prostředek, nebo nakládání na dopravní prostředek pro vodorovnou dopravu,</v>
      </c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85">
        <v>16</v>
      </c>
      <c r="B39" s="186" t="s">
        <v>170</v>
      </c>
      <c r="C39" s="198" t="s">
        <v>171</v>
      </c>
      <c r="D39" s="187" t="s">
        <v>163</v>
      </c>
      <c r="E39" s="188">
        <v>3.24</v>
      </c>
      <c r="F39" s="189">
        <v>900</v>
      </c>
      <c r="G39" s="190">
        <f>ROUND(E39*F39,2)</f>
        <v>2916</v>
      </c>
      <c r="H39" s="189"/>
      <c r="I39" s="190">
        <f>ROUND(E39*H39,2)</f>
        <v>0</v>
      </c>
      <c r="J39" s="189"/>
      <c r="K39" s="190">
        <f>ROUND(E39*J39,2)</f>
        <v>0</v>
      </c>
      <c r="L39" s="190">
        <v>21</v>
      </c>
      <c r="M39" s="190">
        <f>G39*(1+L39/100)</f>
        <v>3528.3599999999997</v>
      </c>
      <c r="N39" s="190">
        <v>0</v>
      </c>
      <c r="O39" s="190">
        <f>ROUND(E39*N39,2)</f>
        <v>0</v>
      </c>
      <c r="P39" s="190">
        <v>0</v>
      </c>
      <c r="Q39" s="190">
        <f>ROUND(E39*P39,2)</f>
        <v>0</v>
      </c>
      <c r="R39" s="190" t="s">
        <v>164</v>
      </c>
      <c r="S39" s="190" t="s">
        <v>109</v>
      </c>
      <c r="T39" s="191" t="s">
        <v>110</v>
      </c>
      <c r="U39" s="160">
        <v>0.49000000000000005</v>
      </c>
      <c r="V39" s="160">
        <f>ROUND(E39*U39,2)</f>
        <v>1.59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165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85">
        <v>17</v>
      </c>
      <c r="B40" s="186" t="s">
        <v>172</v>
      </c>
      <c r="C40" s="198" t="s">
        <v>173</v>
      </c>
      <c r="D40" s="187" t="s">
        <v>163</v>
      </c>
      <c r="E40" s="188">
        <v>61.56</v>
      </c>
      <c r="F40" s="189">
        <v>120</v>
      </c>
      <c r="G40" s="190">
        <f>ROUND(E40*F40,2)</f>
        <v>7387.2</v>
      </c>
      <c r="H40" s="189"/>
      <c r="I40" s="190">
        <f>ROUND(E40*H40,2)</f>
        <v>0</v>
      </c>
      <c r="J40" s="189"/>
      <c r="K40" s="190">
        <f>ROUND(E40*J40,2)</f>
        <v>0</v>
      </c>
      <c r="L40" s="190">
        <v>21</v>
      </c>
      <c r="M40" s="190">
        <f>G40*(1+L40/100)</f>
        <v>8938.5119999999988</v>
      </c>
      <c r="N40" s="190">
        <v>0</v>
      </c>
      <c r="O40" s="190">
        <f>ROUND(E40*N40,2)</f>
        <v>0</v>
      </c>
      <c r="P40" s="190">
        <v>0</v>
      </c>
      <c r="Q40" s="190">
        <f>ROUND(E40*P40,2)</f>
        <v>0</v>
      </c>
      <c r="R40" s="190" t="s">
        <v>164</v>
      </c>
      <c r="S40" s="190" t="s">
        <v>109</v>
      </c>
      <c r="T40" s="191" t="s">
        <v>110</v>
      </c>
      <c r="U40" s="160">
        <v>0</v>
      </c>
      <c r="V40" s="160">
        <f>ROUND(E40*U40,2)</f>
        <v>0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165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85">
        <v>18</v>
      </c>
      <c r="B41" s="186" t="s">
        <v>174</v>
      </c>
      <c r="C41" s="198" t="s">
        <v>175</v>
      </c>
      <c r="D41" s="187" t="s">
        <v>163</v>
      </c>
      <c r="E41" s="188">
        <v>3.24</v>
      </c>
      <c r="F41" s="189">
        <v>100</v>
      </c>
      <c r="G41" s="190">
        <f>ROUND(E41*F41,2)</f>
        <v>324</v>
      </c>
      <c r="H41" s="189"/>
      <c r="I41" s="190">
        <f>ROUND(E41*H41,2)</f>
        <v>0</v>
      </c>
      <c r="J41" s="189"/>
      <c r="K41" s="190">
        <f>ROUND(E41*J41,2)</f>
        <v>0</v>
      </c>
      <c r="L41" s="190">
        <v>21</v>
      </c>
      <c r="M41" s="190">
        <f>G41*(1+L41/100)</f>
        <v>392.03999999999996</v>
      </c>
      <c r="N41" s="190">
        <v>0</v>
      </c>
      <c r="O41" s="190">
        <f>ROUND(E41*N41,2)</f>
        <v>0</v>
      </c>
      <c r="P41" s="190">
        <v>0</v>
      </c>
      <c r="Q41" s="190">
        <f>ROUND(E41*P41,2)</f>
        <v>0</v>
      </c>
      <c r="R41" s="190" t="s">
        <v>164</v>
      </c>
      <c r="S41" s="190" t="s">
        <v>109</v>
      </c>
      <c r="T41" s="191" t="s">
        <v>110</v>
      </c>
      <c r="U41" s="160">
        <v>0.94200000000000006</v>
      </c>
      <c r="V41" s="160">
        <f>ROUND(E41*U41,2)</f>
        <v>3.05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165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85">
        <v>19</v>
      </c>
      <c r="B42" s="186" t="s">
        <v>176</v>
      </c>
      <c r="C42" s="198" t="s">
        <v>177</v>
      </c>
      <c r="D42" s="187" t="s">
        <v>163</v>
      </c>
      <c r="E42" s="188">
        <v>6.48</v>
      </c>
      <c r="F42" s="189">
        <v>100</v>
      </c>
      <c r="G42" s="190">
        <f>ROUND(E42*F42,2)</f>
        <v>648</v>
      </c>
      <c r="H42" s="189"/>
      <c r="I42" s="190">
        <f>ROUND(E42*H42,2)</f>
        <v>0</v>
      </c>
      <c r="J42" s="189"/>
      <c r="K42" s="190">
        <f>ROUND(E42*J42,2)</f>
        <v>0</v>
      </c>
      <c r="L42" s="190">
        <v>21</v>
      </c>
      <c r="M42" s="190">
        <f>G42*(1+L42/100)</f>
        <v>784.07999999999993</v>
      </c>
      <c r="N42" s="190">
        <v>0</v>
      </c>
      <c r="O42" s="190">
        <f>ROUND(E42*N42,2)</f>
        <v>0</v>
      </c>
      <c r="P42" s="190">
        <v>0</v>
      </c>
      <c r="Q42" s="190">
        <f>ROUND(E42*P42,2)</f>
        <v>0</v>
      </c>
      <c r="R42" s="190" t="s">
        <v>164</v>
      </c>
      <c r="S42" s="190" t="s">
        <v>109</v>
      </c>
      <c r="T42" s="191" t="s">
        <v>110</v>
      </c>
      <c r="U42" s="160">
        <v>0.10500000000000001</v>
      </c>
      <c r="V42" s="160">
        <f>ROUND(E42*U42,2)</f>
        <v>0.68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165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x14ac:dyDescent="0.2">
      <c r="A43" s="172" t="s">
        <v>103</v>
      </c>
      <c r="B43" s="173" t="s">
        <v>72</v>
      </c>
      <c r="C43" s="195" t="s">
        <v>73</v>
      </c>
      <c r="D43" s="174"/>
      <c r="E43" s="175"/>
      <c r="F43" s="176"/>
      <c r="G43" s="176">
        <f>SUMIF(AG44:AG50,"&lt;&gt;NOR",G44:G50)</f>
        <v>574800</v>
      </c>
      <c r="H43" s="176"/>
      <c r="I43" s="176">
        <f>SUM(I44:I50)</f>
        <v>0</v>
      </c>
      <c r="J43" s="176"/>
      <c r="K43" s="176">
        <f>SUM(K44:K50)</f>
        <v>0</v>
      </c>
      <c r="L43" s="176"/>
      <c r="M43" s="176">
        <f>SUM(M44:M50)</f>
        <v>695508</v>
      </c>
      <c r="N43" s="176"/>
      <c r="O43" s="176">
        <f>SUM(O44:O50)</f>
        <v>0</v>
      </c>
      <c r="P43" s="176"/>
      <c r="Q43" s="176">
        <f>SUM(Q44:Q50)</f>
        <v>0</v>
      </c>
      <c r="R43" s="176"/>
      <c r="S43" s="176"/>
      <c r="T43" s="177"/>
      <c r="U43" s="171"/>
      <c r="V43" s="171">
        <f>SUM(V44:V50)</f>
        <v>0</v>
      </c>
      <c r="W43" s="171"/>
      <c r="AG43" t="s">
        <v>104</v>
      </c>
    </row>
    <row r="44" spans="1:60" ht="22.5" outlineLevel="1" x14ac:dyDescent="0.2">
      <c r="A44" s="178">
        <v>20</v>
      </c>
      <c r="B44" s="179" t="s">
        <v>178</v>
      </c>
      <c r="C44" s="196" t="s">
        <v>179</v>
      </c>
      <c r="D44" s="180" t="s">
        <v>180</v>
      </c>
      <c r="E44" s="181">
        <v>1200</v>
      </c>
      <c r="F44" s="182">
        <v>180</v>
      </c>
      <c r="G44" s="183">
        <f>ROUND(E44*F44,2)</f>
        <v>216000</v>
      </c>
      <c r="H44" s="182"/>
      <c r="I44" s="183">
        <f>ROUND(E44*H44,2)</f>
        <v>0</v>
      </c>
      <c r="J44" s="182"/>
      <c r="K44" s="183">
        <f>ROUND(E44*J44,2)</f>
        <v>0</v>
      </c>
      <c r="L44" s="183">
        <v>21</v>
      </c>
      <c r="M44" s="183">
        <f>G44*(1+L44/100)</f>
        <v>261360</v>
      </c>
      <c r="N44" s="183">
        <v>0</v>
      </c>
      <c r="O44" s="183">
        <f>ROUND(E44*N44,2)</f>
        <v>0</v>
      </c>
      <c r="P44" s="183">
        <v>0</v>
      </c>
      <c r="Q44" s="183">
        <f>ROUND(E44*P44,2)</f>
        <v>0</v>
      </c>
      <c r="R44" s="183"/>
      <c r="S44" s="183" t="s">
        <v>144</v>
      </c>
      <c r="T44" s="184" t="s">
        <v>148</v>
      </c>
      <c r="U44" s="160">
        <v>0</v>
      </c>
      <c r="V44" s="160">
        <f>ROUND(E44*U44,2)</f>
        <v>0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111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258" t="s">
        <v>181</v>
      </c>
      <c r="D45" s="259"/>
      <c r="E45" s="259"/>
      <c r="F45" s="259"/>
      <c r="G45" s="259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182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93" t="str">
        <f>C45</f>
        <v>Cena zahrnuje spotřebu materiálu, pomocného lešení, náklady na výrobky, náklady na výkony pracovníků a strojů.</v>
      </c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8">
        <v>21</v>
      </c>
      <c r="B46" s="179" t="s">
        <v>183</v>
      </c>
      <c r="C46" s="196" t="s">
        <v>184</v>
      </c>
      <c r="D46" s="180" t="s">
        <v>180</v>
      </c>
      <c r="E46" s="181">
        <v>1200</v>
      </c>
      <c r="F46" s="182">
        <v>146</v>
      </c>
      <c r="G46" s="183">
        <f>ROUND(E46*F46,2)</f>
        <v>175200</v>
      </c>
      <c r="H46" s="182"/>
      <c r="I46" s="183">
        <f>ROUND(E46*H46,2)</f>
        <v>0</v>
      </c>
      <c r="J46" s="182"/>
      <c r="K46" s="183">
        <f>ROUND(E46*J46,2)</f>
        <v>0</v>
      </c>
      <c r="L46" s="183">
        <v>21</v>
      </c>
      <c r="M46" s="183">
        <f>G46*(1+L46/100)</f>
        <v>211992</v>
      </c>
      <c r="N46" s="183">
        <v>0</v>
      </c>
      <c r="O46" s="183">
        <f>ROUND(E46*N46,2)</f>
        <v>0</v>
      </c>
      <c r="P46" s="183">
        <v>0</v>
      </c>
      <c r="Q46" s="183">
        <f>ROUND(E46*P46,2)</f>
        <v>0</v>
      </c>
      <c r="R46" s="183"/>
      <c r="S46" s="183" t="s">
        <v>144</v>
      </c>
      <c r="T46" s="184" t="s">
        <v>148</v>
      </c>
      <c r="U46" s="160">
        <v>0</v>
      </c>
      <c r="V46" s="160">
        <f>ROUND(E46*U46,2)</f>
        <v>0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111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258" t="s">
        <v>181</v>
      </c>
      <c r="D47" s="259"/>
      <c r="E47" s="259"/>
      <c r="F47" s="259"/>
      <c r="G47" s="259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182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93" t="str">
        <f>C47</f>
        <v>Cena zahrnuje spotřebu materiálu, pomocného lešení, náklady na výrobky, náklady na výkony pracovníků a strojů.</v>
      </c>
      <c r="BB47" s="150"/>
      <c r="BC47" s="150"/>
      <c r="BD47" s="150"/>
      <c r="BE47" s="150"/>
      <c r="BF47" s="150"/>
      <c r="BG47" s="150"/>
      <c r="BH47" s="150"/>
    </row>
    <row r="48" spans="1:60" ht="33.75" outlineLevel="1" x14ac:dyDescent="0.2">
      <c r="A48" s="178">
        <v>22</v>
      </c>
      <c r="B48" s="179" t="s">
        <v>185</v>
      </c>
      <c r="C48" s="196" t="s">
        <v>186</v>
      </c>
      <c r="D48" s="180" t="s">
        <v>180</v>
      </c>
      <c r="E48" s="181">
        <v>1200</v>
      </c>
      <c r="F48" s="182">
        <v>153</v>
      </c>
      <c r="G48" s="183">
        <f>ROUND(E48*F48,2)</f>
        <v>183600</v>
      </c>
      <c r="H48" s="182"/>
      <c r="I48" s="183">
        <f>ROUND(E48*H48,2)</f>
        <v>0</v>
      </c>
      <c r="J48" s="182"/>
      <c r="K48" s="183">
        <f>ROUND(E48*J48,2)</f>
        <v>0</v>
      </c>
      <c r="L48" s="183">
        <v>21</v>
      </c>
      <c r="M48" s="183">
        <f>G48*(1+L48/100)</f>
        <v>222156</v>
      </c>
      <c r="N48" s="183">
        <v>0</v>
      </c>
      <c r="O48" s="183">
        <f>ROUND(E48*N48,2)</f>
        <v>0</v>
      </c>
      <c r="P48" s="183">
        <v>0</v>
      </c>
      <c r="Q48" s="183">
        <f>ROUND(E48*P48,2)</f>
        <v>0</v>
      </c>
      <c r="R48" s="183"/>
      <c r="S48" s="183" t="s">
        <v>144</v>
      </c>
      <c r="T48" s="184" t="s">
        <v>148</v>
      </c>
      <c r="U48" s="160">
        <v>0</v>
      </c>
      <c r="V48" s="160">
        <f>ROUND(E48*U48,2)</f>
        <v>0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111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258" t="s">
        <v>181</v>
      </c>
      <c r="D49" s="259"/>
      <c r="E49" s="259"/>
      <c r="F49" s="259"/>
      <c r="G49" s="259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182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93" t="str">
        <f>C49</f>
        <v>Cena zahrnuje spotřebu materiálu, pomocného lešení, náklady na výrobky, náklady na výkony pracovníků a strojů.</v>
      </c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256" t="s">
        <v>187</v>
      </c>
      <c r="D50" s="257"/>
      <c r="E50" s="257"/>
      <c r="F50" s="257"/>
      <c r="G50" s="257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182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72" t="s">
        <v>103</v>
      </c>
      <c r="B51" s="173" t="s">
        <v>74</v>
      </c>
      <c r="C51" s="195" t="s">
        <v>75</v>
      </c>
      <c r="D51" s="174"/>
      <c r="E51" s="175"/>
      <c r="F51" s="176"/>
      <c r="G51" s="176">
        <f>SUMIF(AG52:AG312,"&lt;&gt;NOR",G52:G312)</f>
        <v>26753929.890000001</v>
      </c>
      <c r="H51" s="176"/>
      <c r="I51" s="176">
        <f>SUM(I52:I312)</f>
        <v>0</v>
      </c>
      <c r="J51" s="176"/>
      <c r="K51" s="176">
        <f>SUM(K52:K312)</f>
        <v>0</v>
      </c>
      <c r="L51" s="176"/>
      <c r="M51" s="176">
        <f>SUM(M52:M312)</f>
        <v>32372255.166899998</v>
      </c>
      <c r="N51" s="176"/>
      <c r="O51" s="176">
        <f>SUM(O52:O312)</f>
        <v>0</v>
      </c>
      <c r="P51" s="176"/>
      <c r="Q51" s="176">
        <f>SUM(Q52:Q312)</f>
        <v>0</v>
      </c>
      <c r="R51" s="176"/>
      <c r="S51" s="176"/>
      <c r="T51" s="177"/>
      <c r="U51" s="171"/>
      <c r="V51" s="171">
        <f>SUM(V52:V312)</f>
        <v>0</v>
      </c>
      <c r="W51" s="171"/>
      <c r="AG51" t="s">
        <v>104</v>
      </c>
    </row>
    <row r="52" spans="1:60" outlineLevel="1" x14ac:dyDescent="0.2">
      <c r="A52" s="178">
        <v>23</v>
      </c>
      <c r="B52" s="179" t="s">
        <v>188</v>
      </c>
      <c r="C52" s="196" t="s">
        <v>189</v>
      </c>
      <c r="D52" s="180" t="s">
        <v>180</v>
      </c>
      <c r="E52" s="181">
        <v>41454.210000000006</v>
      </c>
      <c r="F52" s="182">
        <v>215</v>
      </c>
      <c r="G52" s="183">
        <f>ROUND(E52*F52,2)</f>
        <v>8912655.1500000004</v>
      </c>
      <c r="H52" s="182"/>
      <c r="I52" s="183">
        <f>ROUND(E52*H52,2)</f>
        <v>0</v>
      </c>
      <c r="J52" s="182"/>
      <c r="K52" s="183">
        <f>ROUND(E52*J52,2)</f>
        <v>0</v>
      </c>
      <c r="L52" s="183">
        <v>21</v>
      </c>
      <c r="M52" s="183">
        <f>G52*(1+L52/100)</f>
        <v>10784312.7315</v>
      </c>
      <c r="N52" s="183">
        <v>0</v>
      </c>
      <c r="O52" s="183">
        <f>ROUND(E52*N52,2)</f>
        <v>0</v>
      </c>
      <c r="P52" s="183">
        <v>0</v>
      </c>
      <c r="Q52" s="183">
        <f>ROUND(E52*P52,2)</f>
        <v>0</v>
      </c>
      <c r="R52" s="183"/>
      <c r="S52" s="183" t="s">
        <v>144</v>
      </c>
      <c r="T52" s="184" t="s">
        <v>148</v>
      </c>
      <c r="U52" s="160">
        <v>0</v>
      </c>
      <c r="V52" s="160">
        <f>ROUND(E52*U52,2)</f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111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7" t="s">
        <v>190</v>
      </c>
      <c r="D53" s="162"/>
      <c r="E53" s="163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115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97" t="s">
        <v>114</v>
      </c>
      <c r="D54" s="162"/>
      <c r="E54" s="163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115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57"/>
      <c r="B55" s="158"/>
      <c r="C55" s="197" t="s">
        <v>191</v>
      </c>
      <c r="D55" s="162"/>
      <c r="E55" s="163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115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97" t="s">
        <v>192</v>
      </c>
      <c r="D56" s="162"/>
      <c r="E56" s="163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115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7" t="s">
        <v>193</v>
      </c>
      <c r="D57" s="162"/>
      <c r="E57" s="163">
        <v>435.6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115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97" t="s">
        <v>194</v>
      </c>
      <c r="D58" s="162"/>
      <c r="E58" s="163">
        <v>168.32000000000002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115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201" t="s">
        <v>195</v>
      </c>
      <c r="D59" s="169"/>
      <c r="E59" s="170">
        <v>603.92000000000007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115</v>
      </c>
      <c r="AH59" s="150">
        <v>1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97" t="s">
        <v>196</v>
      </c>
      <c r="D60" s="162"/>
      <c r="E60" s="163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115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97" t="s">
        <v>197</v>
      </c>
      <c r="D61" s="162"/>
      <c r="E61" s="163">
        <v>1106.3600000000001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115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197" t="s">
        <v>198</v>
      </c>
      <c r="D62" s="162"/>
      <c r="E62" s="163">
        <v>770.58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115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97" t="s">
        <v>199</v>
      </c>
      <c r="D63" s="162"/>
      <c r="E63" s="163">
        <v>437.40000000000003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115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7" t="s">
        <v>200</v>
      </c>
      <c r="D64" s="162"/>
      <c r="E64" s="163">
        <v>437.40000000000003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115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97" t="s">
        <v>201</v>
      </c>
      <c r="D65" s="162"/>
      <c r="E65" s="163">
        <v>475.05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115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197" t="s">
        <v>202</v>
      </c>
      <c r="D66" s="162"/>
      <c r="E66" s="163">
        <v>348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115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97" t="s">
        <v>203</v>
      </c>
      <c r="D67" s="162"/>
      <c r="E67" s="163">
        <v>935.53000000000009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115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201" t="s">
        <v>195</v>
      </c>
      <c r="D68" s="169"/>
      <c r="E68" s="170">
        <v>4510.3200000000006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115</v>
      </c>
      <c r="AH68" s="150">
        <v>1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97" t="s">
        <v>204</v>
      </c>
      <c r="D69" s="162"/>
      <c r="E69" s="163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115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97" t="s">
        <v>205</v>
      </c>
      <c r="D70" s="162"/>
      <c r="E70" s="163">
        <v>1147.0600000000002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115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197" t="s">
        <v>206</v>
      </c>
      <c r="D71" s="162"/>
      <c r="E71" s="163">
        <v>3443.7000000000003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115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97" t="s">
        <v>207</v>
      </c>
      <c r="D72" s="162"/>
      <c r="E72" s="163">
        <v>80.440000000000012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115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97" t="s">
        <v>208</v>
      </c>
      <c r="D73" s="162"/>
      <c r="E73" s="163">
        <v>83.600000000000009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115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97" t="s">
        <v>209</v>
      </c>
      <c r="D74" s="162"/>
      <c r="E74" s="163">
        <v>3443.7000000000003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115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197" t="s">
        <v>210</v>
      </c>
      <c r="D75" s="162"/>
      <c r="E75" s="163">
        <v>80.440000000000012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115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197" t="s">
        <v>211</v>
      </c>
      <c r="D76" s="162"/>
      <c r="E76" s="163">
        <v>3488.17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115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197" t="s">
        <v>212</v>
      </c>
      <c r="D77" s="162"/>
      <c r="E77" s="163">
        <v>213.84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115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201" t="s">
        <v>195</v>
      </c>
      <c r="D78" s="169"/>
      <c r="E78" s="170">
        <v>11980.95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115</v>
      </c>
      <c r="AH78" s="150">
        <v>1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97" t="s">
        <v>213</v>
      </c>
      <c r="D79" s="162"/>
      <c r="E79" s="163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115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97" t="s">
        <v>214</v>
      </c>
      <c r="D80" s="162"/>
      <c r="E80" s="163">
        <v>19957.320000000003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115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197" t="s">
        <v>215</v>
      </c>
      <c r="D81" s="162"/>
      <c r="E81" s="163">
        <v>3408.09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115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197" t="s">
        <v>216</v>
      </c>
      <c r="D82" s="162"/>
      <c r="E82" s="163">
        <v>78.400000000000006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115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197" t="s">
        <v>217</v>
      </c>
      <c r="D83" s="162"/>
      <c r="E83" s="163">
        <v>390.36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115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201" t="s">
        <v>195</v>
      </c>
      <c r="D84" s="169"/>
      <c r="E84" s="170">
        <v>23834.170000000002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115</v>
      </c>
      <c r="AH84" s="150">
        <v>1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97" t="s">
        <v>218</v>
      </c>
      <c r="D85" s="162"/>
      <c r="E85" s="163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115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97" t="s">
        <v>219</v>
      </c>
      <c r="D86" s="162"/>
      <c r="E86" s="163">
        <v>182.71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115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97" t="s">
        <v>220</v>
      </c>
      <c r="D87" s="162"/>
      <c r="E87" s="163">
        <v>285.98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115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97" t="s">
        <v>221</v>
      </c>
      <c r="D88" s="162"/>
      <c r="E88" s="163">
        <v>2.8800000000000003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115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197" t="s">
        <v>222</v>
      </c>
      <c r="D89" s="162"/>
      <c r="E89" s="163">
        <v>53.28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115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7"/>
      <c r="B90" s="158"/>
      <c r="C90" s="201" t="s">
        <v>195</v>
      </c>
      <c r="D90" s="169"/>
      <c r="E90" s="170">
        <v>524.85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115</v>
      </c>
      <c r="AH90" s="150">
        <v>1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ht="22.5" outlineLevel="1" x14ac:dyDescent="0.2">
      <c r="A91" s="178">
        <v>24</v>
      </c>
      <c r="B91" s="179" t="s">
        <v>223</v>
      </c>
      <c r="C91" s="196" t="s">
        <v>224</v>
      </c>
      <c r="D91" s="180" t="s">
        <v>180</v>
      </c>
      <c r="E91" s="181">
        <v>1711.3200000000002</v>
      </c>
      <c r="F91" s="182">
        <v>170</v>
      </c>
      <c r="G91" s="183">
        <f>ROUND(E91*F91,2)</f>
        <v>290924.40000000002</v>
      </c>
      <c r="H91" s="182"/>
      <c r="I91" s="183">
        <f>ROUND(E91*H91,2)</f>
        <v>0</v>
      </c>
      <c r="J91" s="182"/>
      <c r="K91" s="183">
        <f>ROUND(E91*J91,2)</f>
        <v>0</v>
      </c>
      <c r="L91" s="183">
        <v>21</v>
      </c>
      <c r="M91" s="183">
        <f>G91*(1+L91/100)</f>
        <v>352018.52400000003</v>
      </c>
      <c r="N91" s="183">
        <v>0</v>
      </c>
      <c r="O91" s="183">
        <f>ROUND(E91*N91,2)</f>
        <v>0</v>
      </c>
      <c r="P91" s="183">
        <v>0</v>
      </c>
      <c r="Q91" s="183">
        <f>ROUND(E91*P91,2)</f>
        <v>0</v>
      </c>
      <c r="R91" s="183"/>
      <c r="S91" s="183" t="s">
        <v>144</v>
      </c>
      <c r="T91" s="184" t="s">
        <v>148</v>
      </c>
      <c r="U91" s="160">
        <v>0</v>
      </c>
      <c r="V91" s="160">
        <f>ROUND(E91*U91,2)</f>
        <v>0</v>
      </c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111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197" t="s">
        <v>225</v>
      </c>
      <c r="D92" s="162"/>
      <c r="E92" s="163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115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97" t="s">
        <v>114</v>
      </c>
      <c r="D93" s="162"/>
      <c r="E93" s="163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115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97" t="s">
        <v>226</v>
      </c>
      <c r="D94" s="162"/>
      <c r="E94" s="163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115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197" t="s">
        <v>192</v>
      </c>
      <c r="D95" s="162"/>
      <c r="E95" s="163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115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197" t="s">
        <v>227</v>
      </c>
      <c r="D96" s="162"/>
      <c r="E96" s="163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115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97" t="s">
        <v>228</v>
      </c>
      <c r="D97" s="162"/>
      <c r="E97" s="163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115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201" t="s">
        <v>195</v>
      </c>
      <c r="D98" s="169"/>
      <c r="E98" s="170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115</v>
      </c>
      <c r="AH98" s="150">
        <v>1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197" t="s">
        <v>196</v>
      </c>
      <c r="D99" s="162"/>
      <c r="E99" s="163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115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7"/>
      <c r="B100" s="158"/>
      <c r="C100" s="197" t="s">
        <v>229</v>
      </c>
      <c r="D100" s="162"/>
      <c r="E100" s="163">
        <v>47.300000000000004</v>
      </c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115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7"/>
      <c r="B101" s="158"/>
      <c r="C101" s="197" t="s">
        <v>230</v>
      </c>
      <c r="D101" s="162"/>
      <c r="E101" s="163">
        <v>32.940000000000005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115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7"/>
      <c r="B102" s="158"/>
      <c r="C102" s="197" t="s">
        <v>231</v>
      </c>
      <c r="D102" s="162"/>
      <c r="E102" s="163">
        <v>18.700000000000003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115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7"/>
      <c r="B103" s="158"/>
      <c r="C103" s="197" t="s">
        <v>232</v>
      </c>
      <c r="D103" s="162"/>
      <c r="E103" s="163">
        <v>18.700000000000003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115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7"/>
      <c r="B104" s="158"/>
      <c r="C104" s="197" t="s">
        <v>233</v>
      </c>
      <c r="D104" s="162"/>
      <c r="E104" s="163">
        <v>20.310000000000002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115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197" t="s">
        <v>234</v>
      </c>
      <c r="D105" s="162"/>
      <c r="E105" s="163">
        <v>14.88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115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7"/>
      <c r="B106" s="158"/>
      <c r="C106" s="197" t="s">
        <v>235</v>
      </c>
      <c r="D106" s="162"/>
      <c r="E106" s="163">
        <v>40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115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201" t="s">
        <v>195</v>
      </c>
      <c r="D107" s="169"/>
      <c r="E107" s="170">
        <v>192.83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115</v>
      </c>
      <c r="AH107" s="150">
        <v>1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7"/>
      <c r="B108" s="158"/>
      <c r="C108" s="197" t="s">
        <v>204</v>
      </c>
      <c r="D108" s="162"/>
      <c r="E108" s="163"/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115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197" t="s">
        <v>236</v>
      </c>
      <c r="D109" s="162"/>
      <c r="E109" s="163">
        <v>49.040000000000006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115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7"/>
      <c r="B110" s="158"/>
      <c r="C110" s="197" t="s">
        <v>237</v>
      </c>
      <c r="D110" s="162"/>
      <c r="E110" s="163">
        <v>147.23000000000002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115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7"/>
      <c r="B111" s="158"/>
      <c r="C111" s="197" t="s">
        <v>238</v>
      </c>
      <c r="D111" s="162"/>
      <c r="E111" s="163">
        <v>3.4400000000000004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115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197" t="s">
        <v>239</v>
      </c>
      <c r="D112" s="162"/>
      <c r="E112" s="163">
        <v>147.23000000000002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115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197" t="s">
        <v>240</v>
      </c>
      <c r="D113" s="162"/>
      <c r="E113" s="163">
        <v>3.4400000000000004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115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197" t="s">
        <v>241</v>
      </c>
      <c r="D114" s="162"/>
      <c r="E114" s="163">
        <v>149.13000000000002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115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201" t="s">
        <v>195</v>
      </c>
      <c r="D115" s="169"/>
      <c r="E115" s="170">
        <v>499.51000000000005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115</v>
      </c>
      <c r="AH115" s="150">
        <v>1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197" t="s">
        <v>213</v>
      </c>
      <c r="D116" s="162"/>
      <c r="E116" s="163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115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197" t="s">
        <v>242</v>
      </c>
      <c r="D117" s="162"/>
      <c r="E117" s="163">
        <v>853.23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115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197" t="s">
        <v>243</v>
      </c>
      <c r="D118" s="162"/>
      <c r="E118" s="163">
        <v>145.71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115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197" t="s">
        <v>244</v>
      </c>
      <c r="D119" s="162"/>
      <c r="E119" s="163">
        <v>3.35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115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7"/>
      <c r="B120" s="158"/>
      <c r="C120" s="197" t="s">
        <v>245</v>
      </c>
      <c r="D120" s="162"/>
      <c r="E120" s="163">
        <v>16.690000000000001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115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201" t="s">
        <v>195</v>
      </c>
      <c r="D121" s="169"/>
      <c r="E121" s="170">
        <v>1018.98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115</v>
      </c>
      <c r="AH121" s="150">
        <v>1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7"/>
      <c r="B122" s="158"/>
      <c r="C122" s="197" t="s">
        <v>218</v>
      </c>
      <c r="D122" s="162"/>
      <c r="E122" s="163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115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197" t="s">
        <v>246</v>
      </c>
      <c r="D123" s="162"/>
      <c r="E123" s="163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115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57"/>
      <c r="B124" s="158"/>
      <c r="C124" s="197" t="s">
        <v>247</v>
      </c>
      <c r="D124" s="162"/>
      <c r="E124" s="163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115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197" t="s">
        <v>248</v>
      </c>
      <c r="D125" s="162"/>
      <c r="E125" s="163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115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197" t="s">
        <v>249</v>
      </c>
      <c r="D126" s="162"/>
      <c r="E126" s="163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115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7"/>
      <c r="B127" s="158"/>
      <c r="C127" s="201" t="s">
        <v>195</v>
      </c>
      <c r="D127" s="169"/>
      <c r="E127" s="170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115</v>
      </c>
      <c r="AH127" s="150">
        <v>1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78">
        <v>25</v>
      </c>
      <c r="B128" s="179" t="s">
        <v>250</v>
      </c>
      <c r="C128" s="196" t="s">
        <v>251</v>
      </c>
      <c r="D128" s="180" t="s">
        <v>180</v>
      </c>
      <c r="E128" s="181">
        <v>1711.3200000000002</v>
      </c>
      <c r="F128" s="182">
        <v>52</v>
      </c>
      <c r="G128" s="183">
        <f>ROUND(E128*F128,2)</f>
        <v>88988.64</v>
      </c>
      <c r="H128" s="182"/>
      <c r="I128" s="183">
        <f>ROUND(E128*H128,2)</f>
        <v>0</v>
      </c>
      <c r="J128" s="182"/>
      <c r="K128" s="183">
        <f>ROUND(E128*J128,2)</f>
        <v>0</v>
      </c>
      <c r="L128" s="183">
        <v>21</v>
      </c>
      <c r="M128" s="183">
        <f>G128*(1+L128/100)</f>
        <v>107676.25439999999</v>
      </c>
      <c r="N128" s="183">
        <v>0</v>
      </c>
      <c r="O128" s="183">
        <f>ROUND(E128*N128,2)</f>
        <v>0</v>
      </c>
      <c r="P128" s="183">
        <v>0</v>
      </c>
      <c r="Q128" s="183">
        <f>ROUND(E128*P128,2)</f>
        <v>0</v>
      </c>
      <c r="R128" s="183"/>
      <c r="S128" s="183" t="s">
        <v>144</v>
      </c>
      <c r="T128" s="184" t="s">
        <v>148</v>
      </c>
      <c r="U128" s="160">
        <v>0</v>
      </c>
      <c r="V128" s="160">
        <f>ROUND(E128*U128,2)</f>
        <v>0</v>
      </c>
      <c r="W128" s="16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111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7"/>
      <c r="B129" s="158"/>
      <c r="C129" s="197" t="s">
        <v>252</v>
      </c>
      <c r="D129" s="162"/>
      <c r="E129" s="163">
        <v>1711.3200000000002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115</v>
      </c>
      <c r="AH129" s="150">
        <v>5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ht="22.5" outlineLevel="1" x14ac:dyDescent="0.2">
      <c r="A130" s="178">
        <v>26</v>
      </c>
      <c r="B130" s="179" t="s">
        <v>253</v>
      </c>
      <c r="C130" s="196" t="s">
        <v>254</v>
      </c>
      <c r="D130" s="180" t="s">
        <v>180</v>
      </c>
      <c r="E130" s="181">
        <v>36854.270000000004</v>
      </c>
      <c r="F130" s="182">
        <v>380</v>
      </c>
      <c r="G130" s="183">
        <f>ROUND(E130*F130,2)</f>
        <v>14004622.6</v>
      </c>
      <c r="H130" s="182"/>
      <c r="I130" s="183">
        <f>ROUND(E130*H130,2)</f>
        <v>0</v>
      </c>
      <c r="J130" s="182"/>
      <c r="K130" s="183">
        <f>ROUND(E130*J130,2)</f>
        <v>0</v>
      </c>
      <c r="L130" s="183">
        <v>21</v>
      </c>
      <c r="M130" s="183">
        <f>G130*(1+L130/100)</f>
        <v>16945593.346000001</v>
      </c>
      <c r="N130" s="183">
        <v>0</v>
      </c>
      <c r="O130" s="183">
        <f>ROUND(E130*N130,2)</f>
        <v>0</v>
      </c>
      <c r="P130" s="183">
        <v>0</v>
      </c>
      <c r="Q130" s="183">
        <f>ROUND(E130*P130,2)</f>
        <v>0</v>
      </c>
      <c r="R130" s="183"/>
      <c r="S130" s="183" t="s">
        <v>144</v>
      </c>
      <c r="T130" s="184" t="s">
        <v>148</v>
      </c>
      <c r="U130" s="160">
        <v>0</v>
      </c>
      <c r="V130" s="160">
        <f>ROUND(E130*U130,2)</f>
        <v>0</v>
      </c>
      <c r="W130" s="16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111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33.75" outlineLevel="1" x14ac:dyDescent="0.2">
      <c r="A131" s="157"/>
      <c r="B131" s="158"/>
      <c r="C131" s="258" t="s">
        <v>343</v>
      </c>
      <c r="D131" s="259"/>
      <c r="E131" s="259"/>
      <c r="F131" s="259"/>
      <c r="G131" s="259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182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93" t="str">
        <f>C131</f>
        <v>Základní nátěr: 2K epoxidový, tolerantní k přípravě povrchu a povrch dobře penetrující, schopný aplikace štětcem i vysokotlakým bezvzduchovým stříkáním (Airless), vhodný pro ocel i pro žárově pozinkovanou ocel připravenou abrazivním otryskáním, otryskáním vysokotlakou vodou nebo místním ručním dočištěním, schopný vytvrzovat i při teplotách kolem 0 oC (lépe do -10 oC).</v>
      </c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7"/>
      <c r="B132" s="158"/>
      <c r="C132" s="202" t="s">
        <v>255</v>
      </c>
      <c r="D132" s="166"/>
      <c r="E132" s="167"/>
      <c r="F132" s="168"/>
      <c r="G132" s="168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182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ht="33.75" outlineLevel="1" x14ac:dyDescent="0.2">
      <c r="A133" s="157"/>
      <c r="B133" s="158"/>
      <c r="C133" s="256" t="s">
        <v>344</v>
      </c>
      <c r="D133" s="257"/>
      <c r="E133" s="257"/>
      <c r="F133" s="257"/>
      <c r="G133" s="257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182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93" t="str">
        <f>C133</f>
        <v>Podkladový nátěr: 2K epoxidový, s vhodnou pigmentací (železitá slída, Al vločky, apod.), aplikace nejlépe vysokotlakým bezvzduchovým stříkáním (Airless), poskytující dostatečnou bariéru a odolnost vůči slané vodě a abrazi, schopný vytvrzovat i při teplotách kolem 0 oC (lépe do -10 oC).</v>
      </c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202" t="s">
        <v>255</v>
      </c>
      <c r="D134" s="166"/>
      <c r="E134" s="167"/>
      <c r="F134" s="168"/>
      <c r="G134" s="168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182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ht="33.75" outlineLevel="1" x14ac:dyDescent="0.2">
      <c r="A135" s="157"/>
      <c r="B135" s="158"/>
      <c r="C135" s="256" t="s">
        <v>256</v>
      </c>
      <c r="D135" s="257"/>
      <c r="E135" s="257"/>
      <c r="F135" s="257"/>
      <c r="G135" s="257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182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93" t="str">
        <f>C135</f>
        <v>Vrchní nátěr: 2K polyuretanový (vytvrzovaný alifatickým isokyanátem), aplikace nejlépe vysokotlakým, bezvzduchovým stříkáním (Airless), dostupný v požadovaném odstínu, s dobrou stálostí odstínu i lesku, také schopný vytvrzovat i při teplotách kolem 0 oC (lépe do -10 oC). Celková tloušťka nátěrového systému (jmenovitá tloušťka) 240 µm.</v>
      </c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197" t="s">
        <v>257</v>
      </c>
      <c r="D136" s="162"/>
      <c r="E136" s="163"/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115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7"/>
      <c r="B137" s="158"/>
      <c r="C137" s="197" t="s">
        <v>114</v>
      </c>
      <c r="D137" s="162"/>
      <c r="E137" s="163"/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115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ht="22.5" outlineLevel="1" x14ac:dyDescent="0.2">
      <c r="A138" s="157"/>
      <c r="B138" s="158"/>
      <c r="C138" s="197" t="s">
        <v>191</v>
      </c>
      <c r="D138" s="162"/>
      <c r="E138" s="163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115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7"/>
      <c r="B139" s="158"/>
      <c r="C139" s="197" t="s">
        <v>192</v>
      </c>
      <c r="D139" s="162"/>
      <c r="E139" s="163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115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197" t="s">
        <v>258</v>
      </c>
      <c r="D140" s="162"/>
      <c r="E140" s="163">
        <v>275.88000000000005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115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7"/>
      <c r="B141" s="158"/>
      <c r="C141" s="197" t="s">
        <v>259</v>
      </c>
      <c r="D141" s="162"/>
      <c r="E141" s="163">
        <v>113.62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115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7"/>
      <c r="B142" s="158"/>
      <c r="C142" s="201" t="s">
        <v>195</v>
      </c>
      <c r="D142" s="169"/>
      <c r="E142" s="170">
        <v>389.5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115</v>
      </c>
      <c r="AH142" s="150">
        <v>1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197" t="s">
        <v>196</v>
      </c>
      <c r="D143" s="162"/>
      <c r="E143" s="163"/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115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57"/>
      <c r="B144" s="158"/>
      <c r="C144" s="197" t="s">
        <v>260</v>
      </c>
      <c r="D144" s="162"/>
      <c r="E144" s="163">
        <v>914.08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115</v>
      </c>
      <c r="AH144" s="150">
        <v>0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7"/>
      <c r="B145" s="158"/>
      <c r="C145" s="197" t="s">
        <v>261</v>
      </c>
      <c r="D145" s="162"/>
      <c r="E145" s="163">
        <v>617.13000000000011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115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57"/>
      <c r="B146" s="158"/>
      <c r="C146" s="197" t="s">
        <v>262</v>
      </c>
      <c r="D146" s="162"/>
      <c r="E146" s="163">
        <v>345.55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115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7"/>
      <c r="B147" s="158"/>
      <c r="C147" s="197" t="s">
        <v>263</v>
      </c>
      <c r="D147" s="162"/>
      <c r="E147" s="163">
        <v>345.55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115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7"/>
      <c r="B148" s="158"/>
      <c r="C148" s="197" t="s">
        <v>264</v>
      </c>
      <c r="D148" s="162"/>
      <c r="E148" s="163">
        <v>383.89000000000004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115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7"/>
      <c r="B149" s="158"/>
      <c r="C149" s="197" t="s">
        <v>265</v>
      </c>
      <c r="D149" s="162"/>
      <c r="E149" s="163">
        <v>291.22000000000003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115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57"/>
      <c r="B150" s="158"/>
      <c r="C150" s="197" t="s">
        <v>266</v>
      </c>
      <c r="D150" s="162"/>
      <c r="E150" s="163">
        <v>788.65000000000009</v>
      </c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115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57"/>
      <c r="B151" s="158"/>
      <c r="C151" s="201" t="s">
        <v>195</v>
      </c>
      <c r="D151" s="169"/>
      <c r="E151" s="170">
        <v>3686.07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115</v>
      </c>
      <c r="AH151" s="150">
        <v>1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7"/>
      <c r="B152" s="158"/>
      <c r="C152" s="197" t="s">
        <v>204</v>
      </c>
      <c r="D152" s="162"/>
      <c r="E152" s="163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115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7"/>
      <c r="B153" s="158"/>
      <c r="C153" s="197" t="s">
        <v>267</v>
      </c>
      <c r="D153" s="162"/>
      <c r="E153" s="163">
        <v>851.86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115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7"/>
      <c r="B154" s="158"/>
      <c r="C154" s="197" t="s">
        <v>268</v>
      </c>
      <c r="D154" s="162"/>
      <c r="E154" s="163">
        <v>2728.7000000000003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115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197" t="s">
        <v>269</v>
      </c>
      <c r="D155" s="162"/>
      <c r="E155" s="163">
        <v>70.940000000000012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115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57"/>
      <c r="B156" s="158"/>
      <c r="C156" s="197" t="s">
        <v>270</v>
      </c>
      <c r="D156" s="162"/>
      <c r="E156" s="163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115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7"/>
      <c r="B157" s="158"/>
      <c r="C157" s="197" t="s">
        <v>271</v>
      </c>
      <c r="D157" s="162"/>
      <c r="E157" s="163">
        <v>2728.7000000000003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115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7"/>
      <c r="B158" s="158"/>
      <c r="C158" s="197" t="s">
        <v>272</v>
      </c>
      <c r="D158" s="162"/>
      <c r="E158" s="163">
        <v>70.940000000000012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115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7"/>
      <c r="B159" s="158"/>
      <c r="C159" s="197" t="s">
        <v>273</v>
      </c>
      <c r="D159" s="162"/>
      <c r="E159" s="163">
        <v>2953.9100000000003</v>
      </c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115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7"/>
      <c r="B160" s="158"/>
      <c r="C160" s="197" t="s">
        <v>274</v>
      </c>
      <c r="D160" s="162"/>
      <c r="E160" s="163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115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7"/>
      <c r="B161" s="158"/>
      <c r="C161" s="201" t="s">
        <v>195</v>
      </c>
      <c r="D161" s="169"/>
      <c r="E161" s="170">
        <v>9405.0500000000011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115</v>
      </c>
      <c r="AH161" s="150">
        <v>1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7"/>
      <c r="B162" s="158"/>
      <c r="C162" s="197" t="s">
        <v>213</v>
      </c>
      <c r="D162" s="162"/>
      <c r="E162" s="163"/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115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57"/>
      <c r="B163" s="158"/>
      <c r="C163" s="197" t="s">
        <v>214</v>
      </c>
      <c r="D163" s="162"/>
      <c r="E163" s="163">
        <v>19957.320000000003</v>
      </c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115</v>
      </c>
      <c r="AH163" s="150">
        <v>0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57"/>
      <c r="B164" s="158"/>
      <c r="C164" s="197" t="s">
        <v>275</v>
      </c>
      <c r="D164" s="162"/>
      <c r="E164" s="163">
        <v>3000.82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115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57"/>
      <c r="B165" s="158"/>
      <c r="C165" s="197" t="s">
        <v>276</v>
      </c>
      <c r="D165" s="162"/>
      <c r="E165" s="163">
        <v>69.490000000000009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115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7"/>
      <c r="B166" s="158"/>
      <c r="C166" s="197" t="s">
        <v>277</v>
      </c>
      <c r="D166" s="162"/>
      <c r="E166" s="163">
        <v>346.02000000000004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115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57"/>
      <c r="B167" s="158"/>
      <c r="C167" s="201" t="s">
        <v>195</v>
      </c>
      <c r="D167" s="169"/>
      <c r="E167" s="170">
        <v>23373.65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115</v>
      </c>
      <c r="AH167" s="150">
        <v>1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7"/>
      <c r="B168" s="158"/>
      <c r="C168" s="197" t="s">
        <v>218</v>
      </c>
      <c r="D168" s="162"/>
      <c r="E168" s="163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115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57"/>
      <c r="B169" s="158"/>
      <c r="C169" s="197" t="s">
        <v>246</v>
      </c>
      <c r="D169" s="162"/>
      <c r="E169" s="163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115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57"/>
      <c r="B170" s="158"/>
      <c r="C170" s="197" t="s">
        <v>247</v>
      </c>
      <c r="D170" s="162"/>
      <c r="E170" s="163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115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7"/>
      <c r="B171" s="158"/>
      <c r="C171" s="197" t="s">
        <v>248</v>
      </c>
      <c r="D171" s="162"/>
      <c r="E171" s="163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115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57"/>
      <c r="B172" s="158"/>
      <c r="C172" s="197" t="s">
        <v>249</v>
      </c>
      <c r="D172" s="162"/>
      <c r="E172" s="163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115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7"/>
      <c r="B173" s="158"/>
      <c r="C173" s="201" t="s">
        <v>195</v>
      </c>
      <c r="D173" s="169"/>
      <c r="E173" s="170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115</v>
      </c>
      <c r="AH173" s="150">
        <v>1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7"/>
      <c r="B174" s="158"/>
      <c r="C174" s="201" t="s">
        <v>195</v>
      </c>
      <c r="D174" s="169"/>
      <c r="E174" s="17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115</v>
      </c>
      <c r="AH174" s="150">
        <v>1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ht="22.5" outlineLevel="1" x14ac:dyDescent="0.2">
      <c r="A175" s="178">
        <v>27</v>
      </c>
      <c r="B175" s="179" t="s">
        <v>278</v>
      </c>
      <c r="C175" s="196" t="s">
        <v>279</v>
      </c>
      <c r="D175" s="180" t="s">
        <v>180</v>
      </c>
      <c r="E175" s="181">
        <v>3029.1200000000003</v>
      </c>
      <c r="F175" s="182">
        <v>380</v>
      </c>
      <c r="G175" s="183">
        <f>ROUND(E175*F175,2)</f>
        <v>1151065.6000000001</v>
      </c>
      <c r="H175" s="182"/>
      <c r="I175" s="183">
        <f>ROUND(E175*H175,2)</f>
        <v>0</v>
      </c>
      <c r="J175" s="182"/>
      <c r="K175" s="183">
        <f>ROUND(E175*J175,2)</f>
        <v>0</v>
      </c>
      <c r="L175" s="183">
        <v>21</v>
      </c>
      <c r="M175" s="183">
        <f>G175*(1+L175/100)</f>
        <v>1392789.3760000002</v>
      </c>
      <c r="N175" s="183">
        <v>0</v>
      </c>
      <c r="O175" s="183">
        <f>ROUND(E175*N175,2)</f>
        <v>0</v>
      </c>
      <c r="P175" s="183">
        <v>0</v>
      </c>
      <c r="Q175" s="183">
        <f>ROUND(E175*P175,2)</f>
        <v>0</v>
      </c>
      <c r="R175" s="183"/>
      <c r="S175" s="183" t="s">
        <v>144</v>
      </c>
      <c r="T175" s="184" t="s">
        <v>148</v>
      </c>
      <c r="U175" s="160">
        <v>0</v>
      </c>
      <c r="V175" s="160">
        <f>ROUND(E175*U175,2)</f>
        <v>0</v>
      </c>
      <c r="W175" s="160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111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ht="56.25" outlineLevel="1" x14ac:dyDescent="0.2">
      <c r="A176" s="157"/>
      <c r="B176" s="158"/>
      <c r="C176" s="258" t="s">
        <v>345</v>
      </c>
      <c r="D176" s="259"/>
      <c r="E176" s="259"/>
      <c r="F176" s="259"/>
      <c r="G176" s="259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182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93" t="str">
        <f>C176</f>
        <v>Opravný (místní) základní nátěr: 2K epoxidový, tolerantní k přípravě povrchu a povrch dobře penetrující, schopný aplikace štětcem i vysokotlakým bezvzduchovým stříkáním (Airless), vhodný pro ocel i pro žárově pozinkovanou ocel připravenou abrazivním otryskáním, otryskáním vysokotlakou vodu nebo místním ručním dočištěním, schopný vytvrzovat i při teplotách kolem 0 oC (lépe do -10 oC). Vhodnost aplikace opravného základního nátěru na dobře přilnavé části nátěru původního, je vhodné na malé zkušební ploše nejprve ověřit provedením tzv. patch testu (ověření vzájemné kompatibility a dobré přilnavosti).</v>
      </c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7"/>
      <c r="B177" s="158"/>
      <c r="C177" s="202" t="s">
        <v>255</v>
      </c>
      <c r="D177" s="166"/>
      <c r="E177" s="167"/>
      <c r="F177" s="168"/>
      <c r="G177" s="168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182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ht="45" outlineLevel="1" x14ac:dyDescent="0.2">
      <c r="A178" s="157"/>
      <c r="B178" s="158"/>
      <c r="C178" s="256" t="s">
        <v>280</v>
      </c>
      <c r="D178" s="257"/>
      <c r="E178" s="257"/>
      <c r="F178" s="257"/>
      <c r="G178" s="257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182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93" t="str">
        <f>C178</f>
        <v>Vrchní nátěr: 2K polyuretanový (vytvrzovaný alifatickým isokyanátem), aplikace nejlépe vysokotlakým bezvzduchovým stříkáním (Airless), dostupný v požadovaném odstínu, s dobrou stálostí odstínu i lesku, také schopný vytvrzovat i při teplotách kolem 0 oC (lépe do -10 oC). Celková tloušťka nátěrového systému bude záviset na tloušťce původního, dostatečně přilnavého nátěru. Tloušťka vrchního nátěru však musí být tak vysoká, aby spolehlivě překryla původní nátěr a odstín sjednotila s odstínem na ostatních částech konstrukce.</v>
      </c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7"/>
      <c r="B179" s="158"/>
      <c r="C179" s="197" t="s">
        <v>225</v>
      </c>
      <c r="D179" s="162"/>
      <c r="E179" s="163"/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115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7"/>
      <c r="B180" s="158"/>
      <c r="C180" s="197" t="s">
        <v>114</v>
      </c>
      <c r="D180" s="162"/>
      <c r="E180" s="163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115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57"/>
      <c r="B181" s="158"/>
      <c r="C181" s="197" t="s">
        <v>226</v>
      </c>
      <c r="D181" s="162"/>
      <c r="E181" s="163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115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7"/>
      <c r="B182" s="158"/>
      <c r="C182" s="197" t="s">
        <v>192</v>
      </c>
      <c r="D182" s="162"/>
      <c r="E182" s="163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115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57"/>
      <c r="B183" s="158"/>
      <c r="C183" s="197" t="s">
        <v>227</v>
      </c>
      <c r="D183" s="162"/>
      <c r="E183" s="163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115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">
      <c r="A184" s="157"/>
      <c r="B184" s="158"/>
      <c r="C184" s="197" t="s">
        <v>228</v>
      </c>
      <c r="D184" s="162"/>
      <c r="E184" s="163"/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115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57"/>
      <c r="B185" s="158"/>
      <c r="C185" s="201" t="s">
        <v>195</v>
      </c>
      <c r="D185" s="169"/>
      <c r="E185" s="170"/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115</v>
      </c>
      <c r="AH185" s="150">
        <v>1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57"/>
      <c r="B186" s="158"/>
      <c r="C186" s="197" t="s">
        <v>196</v>
      </c>
      <c r="D186" s="162"/>
      <c r="E186" s="163"/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115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57"/>
      <c r="B187" s="158"/>
      <c r="C187" s="197" t="s">
        <v>229</v>
      </c>
      <c r="D187" s="162"/>
      <c r="E187" s="163">
        <v>47.300000000000004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115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57"/>
      <c r="B188" s="158"/>
      <c r="C188" s="197" t="s">
        <v>230</v>
      </c>
      <c r="D188" s="162"/>
      <c r="E188" s="163">
        <v>32.940000000000005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115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57"/>
      <c r="B189" s="158"/>
      <c r="C189" s="197" t="s">
        <v>231</v>
      </c>
      <c r="D189" s="162"/>
      <c r="E189" s="163">
        <v>18.700000000000003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115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57"/>
      <c r="B190" s="158"/>
      <c r="C190" s="197" t="s">
        <v>232</v>
      </c>
      <c r="D190" s="162"/>
      <c r="E190" s="163">
        <v>18.700000000000003</v>
      </c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115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57"/>
      <c r="B191" s="158"/>
      <c r="C191" s="197" t="s">
        <v>233</v>
      </c>
      <c r="D191" s="162"/>
      <c r="E191" s="163">
        <v>20.310000000000002</v>
      </c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115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57"/>
      <c r="B192" s="158"/>
      <c r="C192" s="197" t="s">
        <v>234</v>
      </c>
      <c r="D192" s="162"/>
      <c r="E192" s="163">
        <v>14.88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115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7"/>
      <c r="B193" s="158"/>
      <c r="C193" s="197" t="s">
        <v>235</v>
      </c>
      <c r="D193" s="162"/>
      <c r="E193" s="163">
        <v>40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115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57"/>
      <c r="B194" s="158"/>
      <c r="C194" s="201" t="s">
        <v>195</v>
      </c>
      <c r="D194" s="169"/>
      <c r="E194" s="170">
        <v>192.83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115</v>
      </c>
      <c r="AH194" s="150">
        <v>1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7"/>
      <c r="B195" s="158"/>
      <c r="C195" s="197" t="s">
        <v>204</v>
      </c>
      <c r="D195" s="162"/>
      <c r="E195" s="163"/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115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57"/>
      <c r="B196" s="158"/>
      <c r="C196" s="197" t="s">
        <v>236</v>
      </c>
      <c r="D196" s="162"/>
      <c r="E196" s="163">
        <v>49.040000000000006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115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57"/>
      <c r="B197" s="158"/>
      <c r="C197" s="197" t="s">
        <v>237</v>
      </c>
      <c r="D197" s="162"/>
      <c r="E197" s="163">
        <v>147.23000000000002</v>
      </c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115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57"/>
      <c r="B198" s="158"/>
      <c r="C198" s="197" t="s">
        <v>238</v>
      </c>
      <c r="D198" s="162"/>
      <c r="E198" s="163">
        <v>3.4400000000000004</v>
      </c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115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57"/>
      <c r="B199" s="158"/>
      <c r="C199" s="197" t="s">
        <v>239</v>
      </c>
      <c r="D199" s="162"/>
      <c r="E199" s="163">
        <v>147.23000000000002</v>
      </c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115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57"/>
      <c r="B200" s="158"/>
      <c r="C200" s="197" t="s">
        <v>240</v>
      </c>
      <c r="D200" s="162"/>
      <c r="E200" s="163">
        <v>3.4400000000000004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5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115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57"/>
      <c r="B201" s="158"/>
      <c r="C201" s="197" t="s">
        <v>241</v>
      </c>
      <c r="D201" s="162"/>
      <c r="E201" s="163">
        <v>149.13000000000002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115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57"/>
      <c r="B202" s="158"/>
      <c r="C202" s="201" t="s">
        <v>195</v>
      </c>
      <c r="D202" s="169"/>
      <c r="E202" s="170">
        <v>499.51000000000005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115</v>
      </c>
      <c r="AH202" s="150">
        <v>1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57"/>
      <c r="B203" s="158"/>
      <c r="C203" s="197" t="s">
        <v>213</v>
      </c>
      <c r="D203" s="162"/>
      <c r="E203" s="163"/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115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57"/>
      <c r="B204" s="158"/>
      <c r="C204" s="197" t="s">
        <v>242</v>
      </c>
      <c r="D204" s="162"/>
      <c r="E204" s="163">
        <v>853.23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115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57"/>
      <c r="B205" s="158"/>
      <c r="C205" s="197" t="s">
        <v>243</v>
      </c>
      <c r="D205" s="162"/>
      <c r="E205" s="163">
        <v>145.71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115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57"/>
      <c r="B206" s="158"/>
      <c r="C206" s="197" t="s">
        <v>244</v>
      </c>
      <c r="D206" s="162"/>
      <c r="E206" s="163">
        <v>3.35</v>
      </c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115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57"/>
      <c r="B207" s="158"/>
      <c r="C207" s="197" t="s">
        <v>245</v>
      </c>
      <c r="D207" s="162"/>
      <c r="E207" s="163">
        <v>16.690000000000001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115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">
      <c r="A208" s="157"/>
      <c r="B208" s="158"/>
      <c r="C208" s="201" t="s">
        <v>195</v>
      </c>
      <c r="D208" s="169"/>
      <c r="E208" s="170">
        <v>1018.98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115</v>
      </c>
      <c r="AH208" s="150">
        <v>1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">
      <c r="A209" s="157"/>
      <c r="B209" s="158"/>
      <c r="C209" s="197" t="s">
        <v>218</v>
      </c>
      <c r="D209" s="162"/>
      <c r="E209" s="163"/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115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57"/>
      <c r="B210" s="158"/>
      <c r="C210" s="197" t="s">
        <v>246</v>
      </c>
      <c r="D210" s="162"/>
      <c r="E210" s="163"/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115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57"/>
      <c r="B211" s="158"/>
      <c r="C211" s="197" t="s">
        <v>247</v>
      </c>
      <c r="D211" s="162"/>
      <c r="E211" s="163"/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115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57"/>
      <c r="B212" s="158"/>
      <c r="C212" s="197" t="s">
        <v>248</v>
      </c>
      <c r="D212" s="162"/>
      <c r="E212" s="163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115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57"/>
      <c r="B213" s="158"/>
      <c r="C213" s="197" t="s">
        <v>249</v>
      </c>
      <c r="D213" s="162"/>
      <c r="E213" s="163"/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115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57"/>
      <c r="B214" s="158"/>
      <c r="C214" s="201" t="s">
        <v>195</v>
      </c>
      <c r="D214" s="169"/>
      <c r="E214" s="170"/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5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115</v>
      </c>
      <c r="AH214" s="150">
        <v>1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57"/>
      <c r="B215" s="158"/>
      <c r="C215" s="197" t="s">
        <v>281</v>
      </c>
      <c r="D215" s="162"/>
      <c r="E215" s="163">
        <v>144.9</v>
      </c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 t="s">
        <v>115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57"/>
      <c r="B216" s="158"/>
      <c r="C216" s="197" t="s">
        <v>282</v>
      </c>
      <c r="D216" s="162"/>
      <c r="E216" s="163">
        <v>275.8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5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115</v>
      </c>
      <c r="AH216" s="150">
        <v>0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">
      <c r="A217" s="157"/>
      <c r="B217" s="158"/>
      <c r="C217" s="197" t="s">
        <v>283</v>
      </c>
      <c r="D217" s="162"/>
      <c r="E217" s="163">
        <v>655.05000000000007</v>
      </c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50"/>
      <c r="Y217" s="150"/>
      <c r="Z217" s="150"/>
      <c r="AA217" s="150"/>
      <c r="AB217" s="150"/>
      <c r="AC217" s="150"/>
      <c r="AD217" s="150"/>
      <c r="AE217" s="150"/>
      <c r="AF217" s="150"/>
      <c r="AG217" s="150" t="s">
        <v>115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57"/>
      <c r="B218" s="158"/>
      <c r="C218" s="197" t="s">
        <v>284</v>
      </c>
      <c r="D218" s="162"/>
      <c r="E218" s="163">
        <v>218.05</v>
      </c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50"/>
      <c r="Y218" s="150"/>
      <c r="Z218" s="150"/>
      <c r="AA218" s="150"/>
      <c r="AB218" s="150"/>
      <c r="AC218" s="150"/>
      <c r="AD218" s="150"/>
      <c r="AE218" s="150"/>
      <c r="AF218" s="150"/>
      <c r="AG218" s="150" t="s">
        <v>115</v>
      </c>
      <c r="AH218" s="150">
        <v>0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57"/>
      <c r="B219" s="158"/>
      <c r="C219" s="197" t="s">
        <v>285</v>
      </c>
      <c r="D219" s="162"/>
      <c r="E219" s="163">
        <v>24</v>
      </c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115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ht="33.75" outlineLevel="1" x14ac:dyDescent="0.2">
      <c r="A220" s="178">
        <v>28</v>
      </c>
      <c r="B220" s="179" t="s">
        <v>286</v>
      </c>
      <c r="C220" s="196" t="s">
        <v>287</v>
      </c>
      <c r="D220" s="180" t="s">
        <v>180</v>
      </c>
      <c r="E220" s="181">
        <v>2351.19</v>
      </c>
      <c r="F220" s="182">
        <v>380</v>
      </c>
      <c r="G220" s="183">
        <f>ROUND(E220*F220,2)</f>
        <v>893452.2</v>
      </c>
      <c r="H220" s="182"/>
      <c r="I220" s="183">
        <f>ROUND(E220*H220,2)</f>
        <v>0</v>
      </c>
      <c r="J220" s="182"/>
      <c r="K220" s="183">
        <f>ROUND(E220*J220,2)</f>
        <v>0</v>
      </c>
      <c r="L220" s="183">
        <v>21</v>
      </c>
      <c r="M220" s="183">
        <f>G220*(1+L220/100)</f>
        <v>1081077.162</v>
      </c>
      <c r="N220" s="183">
        <v>0</v>
      </c>
      <c r="O220" s="183">
        <f>ROUND(E220*N220,2)</f>
        <v>0</v>
      </c>
      <c r="P220" s="183">
        <v>0</v>
      </c>
      <c r="Q220" s="183">
        <f>ROUND(E220*P220,2)</f>
        <v>0</v>
      </c>
      <c r="R220" s="183"/>
      <c r="S220" s="183" t="s">
        <v>144</v>
      </c>
      <c r="T220" s="184" t="s">
        <v>148</v>
      </c>
      <c r="U220" s="160">
        <v>0</v>
      </c>
      <c r="V220" s="160">
        <f>ROUND(E220*U220,2)</f>
        <v>0</v>
      </c>
      <c r="W220" s="160"/>
      <c r="X220" s="15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111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ht="33.75" outlineLevel="1" x14ac:dyDescent="0.2">
      <c r="A221" s="157"/>
      <c r="B221" s="158"/>
      <c r="C221" s="258" t="s">
        <v>343</v>
      </c>
      <c r="D221" s="259"/>
      <c r="E221" s="259"/>
      <c r="F221" s="259"/>
      <c r="G221" s="259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50"/>
      <c r="Y221" s="150"/>
      <c r="Z221" s="150"/>
      <c r="AA221" s="150"/>
      <c r="AB221" s="150"/>
      <c r="AC221" s="150"/>
      <c r="AD221" s="150"/>
      <c r="AE221" s="150"/>
      <c r="AF221" s="150"/>
      <c r="AG221" s="150" t="s">
        <v>182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93" t="str">
        <f>C221</f>
        <v>Základní nátěr: 2K epoxidový, tolerantní k přípravě povrchu a povrch dobře penetrující, schopný aplikace štětcem i vysokotlakým bezvzduchovým stříkáním (Airless), vhodný pro ocel i pro žárově pozinkovanou ocel připravenou abrazivním otryskáním, otryskáním vysokotlakou vodou nebo místním ručním dočištěním, schopný vytvrzovat i při teplotách kolem 0 oC (lépe do -10 oC).</v>
      </c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">
      <c r="A222" s="157"/>
      <c r="B222" s="158"/>
      <c r="C222" s="202" t="s">
        <v>255</v>
      </c>
      <c r="D222" s="166"/>
      <c r="E222" s="167"/>
      <c r="F222" s="168"/>
      <c r="G222" s="168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5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182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ht="45" outlineLevel="1" x14ac:dyDescent="0.2">
      <c r="A223" s="157"/>
      <c r="B223" s="158"/>
      <c r="C223" s="256" t="s">
        <v>288</v>
      </c>
      <c r="D223" s="257"/>
      <c r="E223" s="257"/>
      <c r="F223" s="257"/>
      <c r="G223" s="257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5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182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93" t="str">
        <f>C223</f>
        <v>Protipožární nátěr: rychlkeschnoucí jednosložkový, rozpouštědlový, fyzikálně zasychající zpevňující nátěr pro protipožární ochranu ocelových konstrukcí před celulózními typy požárů, aplikace nejlépe vysokotlakým bezvzduchovým stříkáním (Airless) nebo štětcem, vhodný pro otevřené profily rámů a sloupů a duté průřezy. Nátěr může být aplikován až do tloušťky 1100 µm v jedné vrstvě, schopný vytvrzovat i při teplotách 5° - 30 °C.</v>
      </c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57"/>
      <c r="B224" s="158"/>
      <c r="C224" s="202" t="s">
        <v>255</v>
      </c>
      <c r="D224" s="166"/>
      <c r="E224" s="167"/>
      <c r="F224" s="168"/>
      <c r="G224" s="168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50"/>
      <c r="Y224" s="150"/>
      <c r="Z224" s="150"/>
      <c r="AA224" s="150"/>
      <c r="AB224" s="150"/>
      <c r="AC224" s="150"/>
      <c r="AD224" s="150"/>
      <c r="AE224" s="150"/>
      <c r="AF224" s="150"/>
      <c r="AG224" s="150" t="s">
        <v>182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ht="33.75" outlineLevel="1" x14ac:dyDescent="0.2">
      <c r="A225" s="157"/>
      <c r="B225" s="158"/>
      <c r="C225" s="256" t="s">
        <v>289</v>
      </c>
      <c r="D225" s="257"/>
      <c r="E225" s="257"/>
      <c r="F225" s="257"/>
      <c r="G225" s="257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 t="s">
        <v>182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93" t="str">
        <f>C225</f>
        <v>Vrchní nátěr: 2K polyuretanový (vytvrzovaný alifatickým isokyanátem), aplikace nejlépe vysokotlakým, bezvzduchovým stříkáním (Airless), dostupný v požadovaném odstínu, s dobrou stálostí odstínu i lesku, také schopný vytvrzovat i při teplotách kolem 0 oC (lépe do -10 oC). Tloušťka nátěru 60 µm.</v>
      </c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57"/>
      <c r="B226" s="158"/>
      <c r="C226" s="197" t="s">
        <v>290</v>
      </c>
      <c r="D226" s="162"/>
      <c r="E226" s="163"/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5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115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57"/>
      <c r="B227" s="158"/>
      <c r="C227" s="197" t="s">
        <v>114</v>
      </c>
      <c r="D227" s="162"/>
      <c r="E227" s="163"/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115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ht="22.5" outlineLevel="1" x14ac:dyDescent="0.2">
      <c r="A228" s="157"/>
      <c r="B228" s="158"/>
      <c r="C228" s="197" t="s">
        <v>191</v>
      </c>
      <c r="D228" s="162"/>
      <c r="E228" s="163"/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5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115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57"/>
      <c r="B229" s="158"/>
      <c r="C229" s="197" t="s">
        <v>192</v>
      </c>
      <c r="D229" s="162"/>
      <c r="E229" s="163"/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5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115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57"/>
      <c r="B230" s="158"/>
      <c r="C230" s="197" t="s">
        <v>291</v>
      </c>
      <c r="D230" s="162"/>
      <c r="E230" s="163">
        <v>72.600000000000009</v>
      </c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5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115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57"/>
      <c r="B231" s="158"/>
      <c r="C231" s="197" t="s">
        <v>292</v>
      </c>
      <c r="D231" s="162"/>
      <c r="E231" s="163">
        <v>21.040000000000003</v>
      </c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5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115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">
      <c r="A232" s="157"/>
      <c r="B232" s="158"/>
      <c r="C232" s="201" t="s">
        <v>195</v>
      </c>
      <c r="D232" s="169"/>
      <c r="E232" s="170">
        <v>93.64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5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115</v>
      </c>
      <c r="AH232" s="150">
        <v>1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57"/>
      <c r="B233" s="158"/>
      <c r="C233" s="197" t="s">
        <v>196</v>
      </c>
      <c r="D233" s="162"/>
      <c r="E233" s="163"/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115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57"/>
      <c r="B234" s="158"/>
      <c r="C234" s="197" t="s">
        <v>293</v>
      </c>
      <c r="D234" s="162"/>
      <c r="E234" s="163">
        <v>192.28</v>
      </c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5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115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57"/>
      <c r="B235" s="158"/>
      <c r="C235" s="197" t="s">
        <v>294</v>
      </c>
      <c r="D235" s="162"/>
      <c r="E235" s="163">
        <v>122.76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5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115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57"/>
      <c r="B236" s="158"/>
      <c r="C236" s="197" t="s">
        <v>295</v>
      </c>
      <c r="D236" s="162"/>
      <c r="E236" s="163">
        <v>58.6</v>
      </c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5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115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57"/>
      <c r="B237" s="158"/>
      <c r="C237" s="197" t="s">
        <v>296</v>
      </c>
      <c r="D237" s="162"/>
      <c r="E237" s="163">
        <v>58.6</v>
      </c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115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57"/>
      <c r="B238" s="158"/>
      <c r="C238" s="197" t="s">
        <v>297</v>
      </c>
      <c r="D238" s="162"/>
      <c r="E238" s="163">
        <v>72.240000000000009</v>
      </c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5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115</v>
      </c>
      <c r="AH238" s="150">
        <v>0</v>
      </c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">
      <c r="A239" s="157"/>
      <c r="B239" s="158"/>
      <c r="C239" s="197" t="s">
        <v>298</v>
      </c>
      <c r="D239" s="162"/>
      <c r="E239" s="163">
        <v>52.92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5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115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57"/>
      <c r="B240" s="158"/>
      <c r="C240" s="197" t="s">
        <v>299</v>
      </c>
      <c r="D240" s="162"/>
      <c r="E240" s="163">
        <v>102.82000000000001</v>
      </c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50"/>
      <c r="Y240" s="150"/>
      <c r="Z240" s="150"/>
      <c r="AA240" s="150"/>
      <c r="AB240" s="150"/>
      <c r="AC240" s="150"/>
      <c r="AD240" s="150"/>
      <c r="AE240" s="150"/>
      <c r="AF240" s="150"/>
      <c r="AG240" s="150" t="s">
        <v>115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57"/>
      <c r="B241" s="158"/>
      <c r="C241" s="201" t="s">
        <v>195</v>
      </c>
      <c r="D241" s="169"/>
      <c r="E241" s="170">
        <v>660.22</v>
      </c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 t="s">
        <v>115</v>
      </c>
      <c r="AH241" s="150">
        <v>1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57"/>
      <c r="B242" s="158"/>
      <c r="C242" s="197" t="s">
        <v>204</v>
      </c>
      <c r="D242" s="162"/>
      <c r="E242" s="163"/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50"/>
      <c r="Y242" s="150"/>
      <c r="Z242" s="150"/>
      <c r="AA242" s="150"/>
      <c r="AB242" s="150"/>
      <c r="AC242" s="150"/>
      <c r="AD242" s="150"/>
      <c r="AE242" s="150"/>
      <c r="AF242" s="150"/>
      <c r="AG242" s="150" t="s">
        <v>115</v>
      </c>
      <c r="AH242" s="150">
        <v>0</v>
      </c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7"/>
      <c r="B243" s="158"/>
      <c r="C243" s="197" t="s">
        <v>300</v>
      </c>
      <c r="D243" s="162"/>
      <c r="E243" s="163">
        <v>118.80000000000001</v>
      </c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5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115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57"/>
      <c r="B244" s="158"/>
      <c r="C244" s="197" t="s">
        <v>301</v>
      </c>
      <c r="D244" s="162"/>
      <c r="E244" s="163">
        <v>313.28000000000003</v>
      </c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50"/>
      <c r="Y244" s="150"/>
      <c r="Z244" s="150"/>
      <c r="AA244" s="150"/>
      <c r="AB244" s="150"/>
      <c r="AC244" s="150"/>
      <c r="AD244" s="150"/>
      <c r="AE244" s="150"/>
      <c r="AF244" s="150"/>
      <c r="AG244" s="150" t="s">
        <v>115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57"/>
      <c r="B245" s="158"/>
      <c r="C245" s="197" t="s">
        <v>302</v>
      </c>
      <c r="D245" s="162"/>
      <c r="E245" s="163">
        <v>9.5</v>
      </c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5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115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">
      <c r="A246" s="157"/>
      <c r="B246" s="158"/>
      <c r="C246" s="197" t="s">
        <v>303</v>
      </c>
      <c r="D246" s="162"/>
      <c r="E246" s="163">
        <v>17.48</v>
      </c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50"/>
      <c r="Y246" s="150"/>
      <c r="Z246" s="150"/>
      <c r="AA246" s="150"/>
      <c r="AB246" s="150"/>
      <c r="AC246" s="150"/>
      <c r="AD246" s="150"/>
      <c r="AE246" s="150"/>
      <c r="AF246" s="150"/>
      <c r="AG246" s="150" t="s">
        <v>115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">
      <c r="A247" s="157"/>
      <c r="B247" s="158"/>
      <c r="C247" s="197" t="s">
        <v>304</v>
      </c>
      <c r="D247" s="162"/>
      <c r="E247" s="163">
        <v>313.28000000000003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50"/>
      <c r="Y247" s="150"/>
      <c r="Z247" s="150"/>
      <c r="AA247" s="150"/>
      <c r="AB247" s="150"/>
      <c r="AC247" s="150"/>
      <c r="AD247" s="150"/>
      <c r="AE247" s="150"/>
      <c r="AF247" s="150"/>
      <c r="AG247" s="150" t="s">
        <v>115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">
      <c r="A248" s="157"/>
      <c r="B248" s="158"/>
      <c r="C248" s="197" t="s">
        <v>305</v>
      </c>
      <c r="D248" s="162"/>
      <c r="E248" s="163">
        <v>9.5</v>
      </c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50"/>
      <c r="Y248" s="150"/>
      <c r="Z248" s="150"/>
      <c r="AA248" s="150"/>
      <c r="AB248" s="150"/>
      <c r="AC248" s="150"/>
      <c r="AD248" s="150"/>
      <c r="AE248" s="150"/>
      <c r="AF248" s="150"/>
      <c r="AG248" s="150" t="s">
        <v>115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57"/>
      <c r="B249" s="158"/>
      <c r="C249" s="197" t="s">
        <v>306</v>
      </c>
      <c r="D249" s="162"/>
      <c r="E249" s="163">
        <v>331.65000000000003</v>
      </c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50"/>
      <c r="Y249" s="150"/>
      <c r="Z249" s="150"/>
      <c r="AA249" s="150"/>
      <c r="AB249" s="150"/>
      <c r="AC249" s="150"/>
      <c r="AD249" s="150"/>
      <c r="AE249" s="150"/>
      <c r="AF249" s="150"/>
      <c r="AG249" s="150" t="s">
        <v>115</v>
      </c>
      <c r="AH249" s="150">
        <v>0</v>
      </c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">
      <c r="A250" s="157"/>
      <c r="B250" s="158"/>
      <c r="C250" s="197" t="s">
        <v>307</v>
      </c>
      <c r="D250" s="162"/>
      <c r="E250" s="163">
        <v>23.330000000000002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50"/>
      <c r="Y250" s="150"/>
      <c r="Z250" s="150"/>
      <c r="AA250" s="150"/>
      <c r="AB250" s="150"/>
      <c r="AC250" s="150"/>
      <c r="AD250" s="150"/>
      <c r="AE250" s="150"/>
      <c r="AF250" s="150"/>
      <c r="AG250" s="150" t="s">
        <v>115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">
      <c r="A251" s="157"/>
      <c r="B251" s="158"/>
      <c r="C251" s="201" t="s">
        <v>195</v>
      </c>
      <c r="D251" s="169"/>
      <c r="E251" s="170">
        <v>1136.8200000000002</v>
      </c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50"/>
      <c r="Y251" s="150"/>
      <c r="Z251" s="150"/>
      <c r="AA251" s="150"/>
      <c r="AB251" s="150"/>
      <c r="AC251" s="150"/>
      <c r="AD251" s="150"/>
      <c r="AE251" s="150"/>
      <c r="AF251" s="150"/>
      <c r="AG251" s="150" t="s">
        <v>115</v>
      </c>
      <c r="AH251" s="150">
        <v>1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57"/>
      <c r="B252" s="158"/>
      <c r="C252" s="197" t="s">
        <v>213</v>
      </c>
      <c r="D252" s="162"/>
      <c r="E252" s="163"/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5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115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">
      <c r="A253" s="157"/>
      <c r="B253" s="158"/>
      <c r="C253" s="197" t="s">
        <v>308</v>
      </c>
      <c r="D253" s="162"/>
      <c r="E253" s="163"/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50"/>
      <c r="Y253" s="150"/>
      <c r="Z253" s="150"/>
      <c r="AA253" s="150"/>
      <c r="AB253" s="150"/>
      <c r="AC253" s="150"/>
      <c r="AD253" s="150"/>
      <c r="AE253" s="150"/>
      <c r="AF253" s="150"/>
      <c r="AG253" s="150" t="s">
        <v>115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57"/>
      <c r="B254" s="158"/>
      <c r="C254" s="197" t="s">
        <v>309</v>
      </c>
      <c r="D254" s="162"/>
      <c r="E254" s="163">
        <v>407.26000000000005</v>
      </c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50"/>
      <c r="Y254" s="150"/>
      <c r="Z254" s="150"/>
      <c r="AA254" s="150"/>
      <c r="AB254" s="150"/>
      <c r="AC254" s="150"/>
      <c r="AD254" s="150"/>
      <c r="AE254" s="150"/>
      <c r="AF254" s="150"/>
      <c r="AG254" s="150" t="s">
        <v>115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">
      <c r="A255" s="157"/>
      <c r="B255" s="158"/>
      <c r="C255" s="197" t="s">
        <v>310</v>
      </c>
      <c r="D255" s="162"/>
      <c r="E255" s="163">
        <v>8.91</v>
      </c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50"/>
      <c r="Y255" s="150"/>
      <c r="Z255" s="150"/>
      <c r="AA255" s="150"/>
      <c r="AB255" s="150"/>
      <c r="AC255" s="150"/>
      <c r="AD255" s="150"/>
      <c r="AE255" s="150"/>
      <c r="AF255" s="150"/>
      <c r="AG255" s="150" t="s">
        <v>115</v>
      </c>
      <c r="AH255" s="150">
        <v>0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">
      <c r="A256" s="157"/>
      <c r="B256" s="158"/>
      <c r="C256" s="197" t="s">
        <v>311</v>
      </c>
      <c r="D256" s="162"/>
      <c r="E256" s="163">
        <v>44.34</v>
      </c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50"/>
      <c r="Y256" s="150"/>
      <c r="Z256" s="150"/>
      <c r="AA256" s="150"/>
      <c r="AB256" s="150"/>
      <c r="AC256" s="150"/>
      <c r="AD256" s="150"/>
      <c r="AE256" s="150"/>
      <c r="AF256" s="150"/>
      <c r="AG256" s="150" t="s">
        <v>115</v>
      </c>
      <c r="AH256" s="150">
        <v>0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">
      <c r="A257" s="157"/>
      <c r="B257" s="158"/>
      <c r="C257" s="201" t="s">
        <v>195</v>
      </c>
      <c r="D257" s="169"/>
      <c r="E257" s="170">
        <v>460.51000000000005</v>
      </c>
      <c r="F257" s="160"/>
      <c r="G257" s="160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50"/>
      <c r="Y257" s="150"/>
      <c r="Z257" s="150"/>
      <c r="AA257" s="150"/>
      <c r="AB257" s="150"/>
      <c r="AC257" s="150"/>
      <c r="AD257" s="150"/>
      <c r="AE257" s="150"/>
      <c r="AF257" s="150"/>
      <c r="AG257" s="150" t="s">
        <v>115</v>
      </c>
      <c r="AH257" s="150">
        <v>1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">
      <c r="A258" s="157"/>
      <c r="B258" s="158"/>
      <c r="C258" s="197" t="s">
        <v>218</v>
      </c>
      <c r="D258" s="162"/>
      <c r="E258" s="163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5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115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">
      <c r="A259" s="157"/>
      <c r="B259" s="158"/>
      <c r="C259" s="197" t="s">
        <v>246</v>
      </c>
      <c r="D259" s="162"/>
      <c r="E259" s="163"/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5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115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">
      <c r="A260" s="157"/>
      <c r="B260" s="158"/>
      <c r="C260" s="197" t="s">
        <v>247</v>
      </c>
      <c r="D260" s="162"/>
      <c r="E260" s="163"/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50"/>
      <c r="Y260" s="150"/>
      <c r="Z260" s="150"/>
      <c r="AA260" s="150"/>
      <c r="AB260" s="150"/>
      <c r="AC260" s="150"/>
      <c r="AD260" s="150"/>
      <c r="AE260" s="150"/>
      <c r="AF260" s="150"/>
      <c r="AG260" s="150" t="s">
        <v>115</v>
      </c>
      <c r="AH260" s="150">
        <v>0</v>
      </c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">
      <c r="A261" s="157"/>
      <c r="B261" s="158"/>
      <c r="C261" s="197" t="s">
        <v>248</v>
      </c>
      <c r="D261" s="162"/>
      <c r="E261" s="163"/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50"/>
      <c r="Y261" s="150"/>
      <c r="Z261" s="150"/>
      <c r="AA261" s="150"/>
      <c r="AB261" s="150"/>
      <c r="AC261" s="150"/>
      <c r="AD261" s="150"/>
      <c r="AE261" s="150"/>
      <c r="AF261" s="150"/>
      <c r="AG261" s="150" t="s">
        <v>115</v>
      </c>
      <c r="AH261" s="150">
        <v>0</v>
      </c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">
      <c r="A262" s="157"/>
      <c r="B262" s="158"/>
      <c r="C262" s="197" t="s">
        <v>249</v>
      </c>
      <c r="D262" s="162"/>
      <c r="E262" s="163"/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50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115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">
      <c r="A263" s="157"/>
      <c r="B263" s="158"/>
      <c r="C263" s="201" t="s">
        <v>195</v>
      </c>
      <c r="D263" s="169"/>
      <c r="E263" s="170"/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50"/>
      <c r="Y263" s="150"/>
      <c r="Z263" s="150"/>
      <c r="AA263" s="150"/>
      <c r="AB263" s="150"/>
      <c r="AC263" s="150"/>
      <c r="AD263" s="150"/>
      <c r="AE263" s="150"/>
      <c r="AF263" s="150"/>
      <c r="AG263" s="150" t="s">
        <v>115</v>
      </c>
      <c r="AH263" s="150">
        <v>1</v>
      </c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ht="33.75" outlineLevel="1" x14ac:dyDescent="0.2">
      <c r="A264" s="178">
        <v>29</v>
      </c>
      <c r="B264" s="179" t="s">
        <v>312</v>
      </c>
      <c r="C264" s="196" t="s">
        <v>313</v>
      </c>
      <c r="D264" s="180" t="s">
        <v>180</v>
      </c>
      <c r="E264" s="181">
        <v>2258.7600000000002</v>
      </c>
      <c r="F264" s="182">
        <v>350</v>
      </c>
      <c r="G264" s="183">
        <f>ROUND(E264*F264,2)</f>
        <v>790566</v>
      </c>
      <c r="H264" s="182"/>
      <c r="I264" s="183">
        <f>ROUND(E264*H264,2)</f>
        <v>0</v>
      </c>
      <c r="J264" s="182"/>
      <c r="K264" s="183">
        <f>ROUND(E264*J264,2)</f>
        <v>0</v>
      </c>
      <c r="L264" s="183">
        <v>21</v>
      </c>
      <c r="M264" s="183">
        <f>G264*(1+L264/100)</f>
        <v>956584.86</v>
      </c>
      <c r="N264" s="183">
        <v>0</v>
      </c>
      <c r="O264" s="183">
        <f>ROUND(E264*N264,2)</f>
        <v>0</v>
      </c>
      <c r="P264" s="183">
        <v>0</v>
      </c>
      <c r="Q264" s="183">
        <f>ROUND(E264*P264,2)</f>
        <v>0</v>
      </c>
      <c r="R264" s="183"/>
      <c r="S264" s="183" t="s">
        <v>144</v>
      </c>
      <c r="T264" s="184" t="s">
        <v>148</v>
      </c>
      <c r="U264" s="160">
        <v>0</v>
      </c>
      <c r="V264" s="160">
        <f>ROUND(E264*U264,2)</f>
        <v>0</v>
      </c>
      <c r="W264" s="160"/>
      <c r="X264" s="15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111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ht="33.75" outlineLevel="1" x14ac:dyDescent="0.2">
      <c r="A265" s="157"/>
      <c r="B265" s="158"/>
      <c r="C265" s="258" t="s">
        <v>343</v>
      </c>
      <c r="D265" s="259"/>
      <c r="E265" s="259"/>
      <c r="F265" s="259"/>
      <c r="G265" s="259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5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182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93" t="str">
        <f>C265</f>
        <v>Základní nátěr: 2K epoxidový, tolerantní k přípravě povrchu a povrch dobře penetrující, schopný aplikace štětcem i vysokotlakým bezvzduchovým stříkáním (Airless), vhodný pro ocel i pro žárově pozinkovanou ocel připravenou abrazivním otryskáním, otryskáním vysokotlakou vodou nebo místním ručním dočištěním, schopný vytvrzovat i při teplotách kolem 0 oC (lépe do -10 oC).</v>
      </c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">
      <c r="A266" s="157"/>
      <c r="B266" s="158"/>
      <c r="C266" s="202" t="s">
        <v>255</v>
      </c>
      <c r="D266" s="166"/>
      <c r="E266" s="167"/>
      <c r="F266" s="168"/>
      <c r="G266" s="168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50"/>
      <c r="Y266" s="150"/>
      <c r="Z266" s="150"/>
      <c r="AA266" s="150"/>
      <c r="AB266" s="150"/>
      <c r="AC266" s="150"/>
      <c r="AD266" s="150"/>
      <c r="AE266" s="150"/>
      <c r="AF266" s="150"/>
      <c r="AG266" s="150" t="s">
        <v>182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ht="33.75" outlineLevel="1" x14ac:dyDescent="0.2">
      <c r="A267" s="157"/>
      <c r="B267" s="158"/>
      <c r="C267" s="256" t="s">
        <v>344</v>
      </c>
      <c r="D267" s="257"/>
      <c r="E267" s="257"/>
      <c r="F267" s="257"/>
      <c r="G267" s="257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50"/>
      <c r="Y267" s="150"/>
      <c r="Z267" s="150"/>
      <c r="AA267" s="150"/>
      <c r="AB267" s="150"/>
      <c r="AC267" s="150"/>
      <c r="AD267" s="150"/>
      <c r="AE267" s="150"/>
      <c r="AF267" s="150"/>
      <c r="AG267" s="150" t="s">
        <v>182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93" t="str">
        <f>C267</f>
        <v>Podkladový nátěr: 2K epoxidový, s vhodnou pigmentací (železitá slída, Al vločky, apod.), aplikace nejlépe vysokotlakým bezvzduchovým stříkáním (Airless), poskytující dostatečnou bariéru a odolnost vůči slané vodě a abrazi, schopný vytvrzovat i při teplotách kolem 0 oC (lépe do -10 oC).</v>
      </c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">
      <c r="A268" s="157"/>
      <c r="B268" s="158"/>
      <c r="C268" s="202" t="s">
        <v>255</v>
      </c>
      <c r="D268" s="166"/>
      <c r="E268" s="167"/>
      <c r="F268" s="168"/>
      <c r="G268" s="168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50"/>
      <c r="Y268" s="150"/>
      <c r="Z268" s="150"/>
      <c r="AA268" s="150"/>
      <c r="AB268" s="150"/>
      <c r="AC268" s="150"/>
      <c r="AD268" s="150"/>
      <c r="AE268" s="150"/>
      <c r="AF268" s="150"/>
      <c r="AG268" s="150" t="s">
        <v>182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ht="33.75" outlineLevel="1" x14ac:dyDescent="0.2">
      <c r="A269" s="157"/>
      <c r="B269" s="158"/>
      <c r="C269" s="256" t="s">
        <v>314</v>
      </c>
      <c r="D269" s="257"/>
      <c r="E269" s="257"/>
      <c r="F269" s="257"/>
      <c r="G269" s="257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50"/>
      <c r="Y269" s="150"/>
      <c r="Z269" s="150"/>
      <c r="AA269" s="150"/>
      <c r="AB269" s="150"/>
      <c r="AC269" s="150"/>
      <c r="AD269" s="150"/>
      <c r="AE269" s="150"/>
      <c r="AF269" s="150"/>
      <c r="AG269" s="150" t="s">
        <v>182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93" t="str">
        <f>C269</f>
        <v>Vrchní nátěr: 2K polyuretanový (vytvrzovaný alifatickým isokyanátem), aplikace nejlépe vysokotlakým, bezvzduchovým stříkáním (Airless), dostupný v požadovaném odstínu, s dobrou stálostí odstínu i lesku, také schopný vytvrzovat i při teplotách kolem 0 oC (lépe do -10 oC). Celková tloušťka nátěrového systému (jmenovitá tloušťka) 280-300 µm.</v>
      </c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">
      <c r="A270" s="157"/>
      <c r="B270" s="158"/>
      <c r="C270" s="197" t="s">
        <v>315</v>
      </c>
      <c r="D270" s="162"/>
      <c r="E270" s="163"/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5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115</v>
      </c>
      <c r="AH270" s="150">
        <v>0</v>
      </c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">
      <c r="A271" s="157"/>
      <c r="B271" s="158"/>
      <c r="C271" s="197" t="s">
        <v>114</v>
      </c>
      <c r="D271" s="162"/>
      <c r="E271" s="163"/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5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115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ht="22.5" outlineLevel="1" x14ac:dyDescent="0.2">
      <c r="A272" s="157"/>
      <c r="B272" s="158"/>
      <c r="C272" s="197" t="s">
        <v>191</v>
      </c>
      <c r="D272" s="162"/>
      <c r="E272" s="163"/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50"/>
      <c r="Y272" s="150"/>
      <c r="Z272" s="150"/>
      <c r="AA272" s="150"/>
      <c r="AB272" s="150"/>
      <c r="AC272" s="150"/>
      <c r="AD272" s="150"/>
      <c r="AE272" s="150"/>
      <c r="AF272" s="150"/>
      <c r="AG272" s="150" t="s">
        <v>115</v>
      </c>
      <c r="AH272" s="150">
        <v>0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1" x14ac:dyDescent="0.2">
      <c r="A273" s="157"/>
      <c r="B273" s="158"/>
      <c r="C273" s="197" t="s">
        <v>192</v>
      </c>
      <c r="D273" s="162"/>
      <c r="E273" s="163"/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50"/>
      <c r="Y273" s="150"/>
      <c r="Z273" s="150"/>
      <c r="AA273" s="150"/>
      <c r="AB273" s="150"/>
      <c r="AC273" s="150"/>
      <c r="AD273" s="150"/>
      <c r="AE273" s="150"/>
      <c r="AF273" s="150"/>
      <c r="AG273" s="150" t="s">
        <v>115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">
      <c r="A274" s="157"/>
      <c r="B274" s="158"/>
      <c r="C274" s="197" t="s">
        <v>316</v>
      </c>
      <c r="D274" s="162"/>
      <c r="E274" s="163">
        <v>87.12</v>
      </c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50"/>
      <c r="Y274" s="150"/>
      <c r="Z274" s="150"/>
      <c r="AA274" s="150"/>
      <c r="AB274" s="150"/>
      <c r="AC274" s="150"/>
      <c r="AD274" s="150"/>
      <c r="AE274" s="150"/>
      <c r="AF274" s="150"/>
      <c r="AG274" s="150" t="s">
        <v>115</v>
      </c>
      <c r="AH274" s="150">
        <v>0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57"/>
      <c r="B275" s="158"/>
      <c r="C275" s="197" t="s">
        <v>317</v>
      </c>
      <c r="D275" s="162"/>
      <c r="E275" s="163">
        <v>33.660000000000004</v>
      </c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50"/>
      <c r="Y275" s="150"/>
      <c r="Z275" s="150"/>
      <c r="AA275" s="150"/>
      <c r="AB275" s="150"/>
      <c r="AC275" s="150"/>
      <c r="AD275" s="150"/>
      <c r="AE275" s="150"/>
      <c r="AF275" s="150"/>
      <c r="AG275" s="150" t="s">
        <v>115</v>
      </c>
      <c r="AH275" s="150">
        <v>0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">
      <c r="A276" s="157"/>
      <c r="B276" s="158"/>
      <c r="C276" s="201" t="s">
        <v>195</v>
      </c>
      <c r="D276" s="169"/>
      <c r="E276" s="170">
        <v>120.78</v>
      </c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5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115</v>
      </c>
      <c r="AH276" s="150">
        <v>1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">
      <c r="A277" s="157"/>
      <c r="B277" s="158"/>
      <c r="C277" s="197" t="s">
        <v>196</v>
      </c>
      <c r="D277" s="162"/>
      <c r="E277" s="163"/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50"/>
      <c r="Y277" s="150"/>
      <c r="Z277" s="150"/>
      <c r="AA277" s="150"/>
      <c r="AB277" s="150"/>
      <c r="AC277" s="150"/>
      <c r="AD277" s="150"/>
      <c r="AE277" s="150"/>
      <c r="AF277" s="150"/>
      <c r="AG277" s="150" t="s">
        <v>115</v>
      </c>
      <c r="AH277" s="150">
        <v>0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">
      <c r="A278" s="157"/>
      <c r="B278" s="158"/>
      <c r="C278" s="197" t="s">
        <v>318</v>
      </c>
      <c r="D278" s="162"/>
      <c r="E278" s="163"/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5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115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 x14ac:dyDescent="0.2">
      <c r="A279" s="157"/>
      <c r="B279" s="158"/>
      <c r="C279" s="197" t="s">
        <v>319</v>
      </c>
      <c r="D279" s="162"/>
      <c r="E279" s="163">
        <v>30.69</v>
      </c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50"/>
      <c r="Y279" s="150"/>
      <c r="Z279" s="150"/>
      <c r="AA279" s="150"/>
      <c r="AB279" s="150"/>
      <c r="AC279" s="150"/>
      <c r="AD279" s="150"/>
      <c r="AE279" s="150"/>
      <c r="AF279" s="150"/>
      <c r="AG279" s="150" t="s">
        <v>115</v>
      </c>
      <c r="AH279" s="150">
        <v>0</v>
      </c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">
      <c r="A280" s="157"/>
      <c r="B280" s="158"/>
      <c r="C280" s="197" t="s">
        <v>320</v>
      </c>
      <c r="D280" s="162"/>
      <c r="E280" s="163">
        <v>33.260000000000005</v>
      </c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5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115</v>
      </c>
      <c r="AH280" s="150">
        <v>0</v>
      </c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">
      <c r="A281" s="157"/>
      <c r="B281" s="158"/>
      <c r="C281" s="197" t="s">
        <v>321</v>
      </c>
      <c r="D281" s="162"/>
      <c r="E281" s="163">
        <v>33.260000000000005</v>
      </c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50"/>
      <c r="Y281" s="150"/>
      <c r="Z281" s="150"/>
      <c r="AA281" s="150"/>
      <c r="AB281" s="150"/>
      <c r="AC281" s="150"/>
      <c r="AD281" s="150"/>
      <c r="AE281" s="150"/>
      <c r="AF281" s="150"/>
      <c r="AG281" s="150" t="s">
        <v>115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1" x14ac:dyDescent="0.2">
      <c r="A282" s="157"/>
      <c r="B282" s="158"/>
      <c r="C282" s="197" t="s">
        <v>322</v>
      </c>
      <c r="D282" s="162"/>
      <c r="E282" s="163">
        <v>18.920000000000002</v>
      </c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50"/>
      <c r="Y282" s="150"/>
      <c r="Z282" s="150"/>
      <c r="AA282" s="150"/>
      <c r="AB282" s="150"/>
      <c r="AC282" s="150"/>
      <c r="AD282" s="150"/>
      <c r="AE282" s="150"/>
      <c r="AF282" s="150"/>
      <c r="AG282" s="150" t="s">
        <v>115</v>
      </c>
      <c r="AH282" s="150">
        <v>0</v>
      </c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1" x14ac:dyDescent="0.2">
      <c r="A283" s="157"/>
      <c r="B283" s="158"/>
      <c r="C283" s="197" t="s">
        <v>323</v>
      </c>
      <c r="D283" s="162"/>
      <c r="E283" s="163">
        <v>13.860000000000001</v>
      </c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50"/>
      <c r="Y283" s="150"/>
      <c r="Z283" s="150"/>
      <c r="AA283" s="150"/>
      <c r="AB283" s="150"/>
      <c r="AC283" s="150"/>
      <c r="AD283" s="150"/>
      <c r="AE283" s="150"/>
      <c r="AF283" s="150"/>
      <c r="AG283" s="150" t="s">
        <v>115</v>
      </c>
      <c r="AH283" s="150">
        <v>0</v>
      </c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">
      <c r="A284" s="157"/>
      <c r="B284" s="158"/>
      <c r="C284" s="197" t="s">
        <v>324</v>
      </c>
      <c r="D284" s="162"/>
      <c r="E284" s="163">
        <v>44.06</v>
      </c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50"/>
      <c r="Y284" s="150"/>
      <c r="Z284" s="150"/>
      <c r="AA284" s="150"/>
      <c r="AB284" s="150"/>
      <c r="AC284" s="150"/>
      <c r="AD284" s="150"/>
      <c r="AE284" s="150"/>
      <c r="AF284" s="150"/>
      <c r="AG284" s="150" t="s">
        <v>115</v>
      </c>
      <c r="AH284" s="150">
        <v>0</v>
      </c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">
      <c r="A285" s="157"/>
      <c r="B285" s="158"/>
      <c r="C285" s="201" t="s">
        <v>195</v>
      </c>
      <c r="D285" s="169"/>
      <c r="E285" s="170">
        <v>174.05</v>
      </c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50"/>
      <c r="Y285" s="150"/>
      <c r="Z285" s="150"/>
      <c r="AA285" s="150"/>
      <c r="AB285" s="150"/>
      <c r="AC285" s="150"/>
      <c r="AD285" s="150"/>
      <c r="AE285" s="150"/>
      <c r="AF285" s="150"/>
      <c r="AG285" s="150" t="s">
        <v>115</v>
      </c>
      <c r="AH285" s="150">
        <v>1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">
      <c r="A286" s="157"/>
      <c r="B286" s="158"/>
      <c r="C286" s="197" t="s">
        <v>204</v>
      </c>
      <c r="D286" s="162"/>
      <c r="E286" s="163"/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50"/>
      <c r="Y286" s="150"/>
      <c r="Z286" s="150"/>
      <c r="AA286" s="150"/>
      <c r="AB286" s="150"/>
      <c r="AC286" s="150"/>
      <c r="AD286" s="150"/>
      <c r="AE286" s="150"/>
      <c r="AF286" s="150"/>
      <c r="AG286" s="150" t="s">
        <v>115</v>
      </c>
      <c r="AH286" s="150">
        <v>0</v>
      </c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">
      <c r="A287" s="157"/>
      <c r="B287" s="158"/>
      <c r="C287" s="197" t="s">
        <v>325</v>
      </c>
      <c r="D287" s="162"/>
      <c r="E287" s="163">
        <v>176.4</v>
      </c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50"/>
      <c r="Y287" s="150"/>
      <c r="Z287" s="150"/>
      <c r="AA287" s="150"/>
      <c r="AB287" s="150"/>
      <c r="AC287" s="150"/>
      <c r="AD287" s="150"/>
      <c r="AE287" s="150"/>
      <c r="AF287" s="150"/>
      <c r="AG287" s="150" t="s">
        <v>115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">
      <c r="A288" s="157"/>
      <c r="B288" s="158"/>
      <c r="C288" s="197" t="s">
        <v>326</v>
      </c>
      <c r="D288" s="162"/>
      <c r="E288" s="163">
        <v>401.72</v>
      </c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50"/>
      <c r="Y288" s="150"/>
      <c r="Z288" s="150"/>
      <c r="AA288" s="150"/>
      <c r="AB288" s="150"/>
      <c r="AC288" s="150"/>
      <c r="AD288" s="150"/>
      <c r="AE288" s="150"/>
      <c r="AF288" s="150"/>
      <c r="AG288" s="150" t="s">
        <v>115</v>
      </c>
      <c r="AH288" s="150">
        <v>0</v>
      </c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 x14ac:dyDescent="0.2">
      <c r="A289" s="157"/>
      <c r="B289" s="158"/>
      <c r="C289" s="197" t="s">
        <v>327</v>
      </c>
      <c r="D289" s="162"/>
      <c r="E289" s="163"/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50"/>
      <c r="Y289" s="150"/>
      <c r="Z289" s="150"/>
      <c r="AA289" s="150"/>
      <c r="AB289" s="150"/>
      <c r="AC289" s="150"/>
      <c r="AD289" s="150"/>
      <c r="AE289" s="150"/>
      <c r="AF289" s="150"/>
      <c r="AG289" s="150" t="s">
        <v>115</v>
      </c>
      <c r="AH289" s="150">
        <v>0</v>
      </c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1" x14ac:dyDescent="0.2">
      <c r="A290" s="157"/>
      <c r="B290" s="158"/>
      <c r="C290" s="197" t="s">
        <v>328</v>
      </c>
      <c r="D290" s="162"/>
      <c r="E290" s="163">
        <v>66.12</v>
      </c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50"/>
      <c r="Y290" s="150"/>
      <c r="Z290" s="150"/>
      <c r="AA290" s="150"/>
      <c r="AB290" s="150"/>
      <c r="AC290" s="150"/>
      <c r="AD290" s="150"/>
      <c r="AE290" s="150"/>
      <c r="AF290" s="150"/>
      <c r="AG290" s="150" t="s">
        <v>115</v>
      </c>
      <c r="AH290" s="150">
        <v>0</v>
      </c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">
      <c r="A291" s="157"/>
      <c r="B291" s="158"/>
      <c r="C291" s="197" t="s">
        <v>329</v>
      </c>
      <c r="D291" s="162"/>
      <c r="E291" s="163">
        <v>401.72</v>
      </c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50"/>
      <c r="Y291" s="150"/>
      <c r="Z291" s="150"/>
      <c r="AA291" s="150"/>
      <c r="AB291" s="150"/>
      <c r="AC291" s="150"/>
      <c r="AD291" s="150"/>
      <c r="AE291" s="150"/>
      <c r="AF291" s="150"/>
      <c r="AG291" s="150" t="s">
        <v>115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">
      <c r="A292" s="157"/>
      <c r="B292" s="158"/>
      <c r="C292" s="197" t="s">
        <v>330</v>
      </c>
      <c r="D292" s="162"/>
      <c r="E292" s="163"/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50"/>
      <c r="Y292" s="150"/>
      <c r="Z292" s="150"/>
      <c r="AA292" s="150"/>
      <c r="AB292" s="150"/>
      <c r="AC292" s="150"/>
      <c r="AD292" s="150"/>
      <c r="AE292" s="150"/>
      <c r="AF292" s="150"/>
      <c r="AG292" s="150" t="s">
        <v>115</v>
      </c>
      <c r="AH292" s="150">
        <v>0</v>
      </c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">
      <c r="A293" s="157"/>
      <c r="B293" s="158"/>
      <c r="C293" s="197" t="s">
        <v>331</v>
      </c>
      <c r="D293" s="162"/>
      <c r="E293" s="163">
        <v>202.61</v>
      </c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50"/>
      <c r="Y293" s="150"/>
      <c r="Z293" s="150"/>
      <c r="AA293" s="150"/>
      <c r="AB293" s="150"/>
      <c r="AC293" s="150"/>
      <c r="AD293" s="150"/>
      <c r="AE293" s="150"/>
      <c r="AF293" s="150"/>
      <c r="AG293" s="150" t="s">
        <v>115</v>
      </c>
      <c r="AH293" s="150">
        <v>0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">
      <c r="A294" s="157"/>
      <c r="B294" s="158"/>
      <c r="C294" s="197" t="s">
        <v>332</v>
      </c>
      <c r="D294" s="162"/>
      <c r="E294" s="163">
        <v>190.51000000000002</v>
      </c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50"/>
      <c r="Y294" s="150"/>
      <c r="Z294" s="150"/>
      <c r="AA294" s="150"/>
      <c r="AB294" s="150"/>
      <c r="AC294" s="150"/>
      <c r="AD294" s="150"/>
      <c r="AE294" s="150"/>
      <c r="AF294" s="150"/>
      <c r="AG294" s="150" t="s">
        <v>115</v>
      </c>
      <c r="AH294" s="150">
        <v>0</v>
      </c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 x14ac:dyDescent="0.2">
      <c r="A295" s="157"/>
      <c r="B295" s="158"/>
      <c r="C295" s="201" t="s">
        <v>195</v>
      </c>
      <c r="D295" s="169"/>
      <c r="E295" s="170">
        <v>1439.0800000000002</v>
      </c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50"/>
      <c r="Y295" s="150"/>
      <c r="Z295" s="150"/>
      <c r="AA295" s="150"/>
      <c r="AB295" s="150"/>
      <c r="AC295" s="150"/>
      <c r="AD295" s="150"/>
      <c r="AE295" s="150"/>
      <c r="AF295" s="150"/>
      <c r="AG295" s="150" t="s">
        <v>115</v>
      </c>
      <c r="AH295" s="150">
        <v>1</v>
      </c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1" x14ac:dyDescent="0.2">
      <c r="A296" s="157"/>
      <c r="B296" s="158"/>
      <c r="C296" s="197" t="s">
        <v>213</v>
      </c>
      <c r="D296" s="162"/>
      <c r="E296" s="163"/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50"/>
      <c r="Y296" s="150"/>
      <c r="Z296" s="150"/>
      <c r="AA296" s="150"/>
      <c r="AB296" s="150"/>
      <c r="AC296" s="150"/>
      <c r="AD296" s="150"/>
      <c r="AE296" s="150"/>
      <c r="AF296" s="150"/>
      <c r="AG296" s="150" t="s">
        <v>115</v>
      </c>
      <c r="AH296" s="150">
        <v>0</v>
      </c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1" x14ac:dyDescent="0.2">
      <c r="A297" s="157"/>
      <c r="B297" s="158"/>
      <c r="C297" s="197" t="s">
        <v>308</v>
      </c>
      <c r="D297" s="162"/>
      <c r="E297" s="163"/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50"/>
      <c r="Y297" s="150"/>
      <c r="Z297" s="150"/>
      <c r="AA297" s="150"/>
      <c r="AB297" s="150"/>
      <c r="AC297" s="150"/>
      <c r="AD297" s="150"/>
      <c r="AE297" s="150"/>
      <c r="AF297" s="150"/>
      <c r="AG297" s="150" t="s">
        <v>115</v>
      </c>
      <c r="AH297" s="150">
        <v>0</v>
      </c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">
      <c r="A298" s="157"/>
      <c r="B298" s="158"/>
      <c r="C298" s="197" t="s">
        <v>333</v>
      </c>
      <c r="D298" s="162"/>
      <c r="E298" s="163"/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50"/>
      <c r="Y298" s="150"/>
      <c r="Z298" s="150"/>
      <c r="AA298" s="150"/>
      <c r="AB298" s="150"/>
      <c r="AC298" s="150"/>
      <c r="AD298" s="150"/>
      <c r="AE298" s="150"/>
      <c r="AF298" s="150"/>
      <c r="AG298" s="150" t="s">
        <v>115</v>
      </c>
      <c r="AH298" s="150">
        <v>0</v>
      </c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">
      <c r="A299" s="157"/>
      <c r="B299" s="158"/>
      <c r="C299" s="197" t="s">
        <v>334</v>
      </c>
      <c r="D299" s="162"/>
      <c r="E299" s="163"/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50"/>
      <c r="Y299" s="150"/>
      <c r="Z299" s="150"/>
      <c r="AA299" s="150"/>
      <c r="AB299" s="150"/>
      <c r="AC299" s="150"/>
      <c r="AD299" s="150"/>
      <c r="AE299" s="150"/>
      <c r="AF299" s="150"/>
      <c r="AG299" s="150" t="s">
        <v>115</v>
      </c>
      <c r="AH299" s="150">
        <v>0</v>
      </c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">
      <c r="A300" s="157"/>
      <c r="B300" s="158"/>
      <c r="C300" s="197" t="s">
        <v>335</v>
      </c>
      <c r="D300" s="162"/>
      <c r="E300" s="163"/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50"/>
      <c r="Y300" s="150"/>
      <c r="Z300" s="150"/>
      <c r="AA300" s="150"/>
      <c r="AB300" s="150"/>
      <c r="AC300" s="150"/>
      <c r="AD300" s="150"/>
      <c r="AE300" s="150"/>
      <c r="AF300" s="150"/>
      <c r="AG300" s="150" t="s">
        <v>115</v>
      </c>
      <c r="AH300" s="150">
        <v>0</v>
      </c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">
      <c r="A301" s="157"/>
      <c r="B301" s="158"/>
      <c r="C301" s="201" t="s">
        <v>195</v>
      </c>
      <c r="D301" s="169"/>
      <c r="E301" s="17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50"/>
      <c r="Y301" s="150"/>
      <c r="Z301" s="150"/>
      <c r="AA301" s="150"/>
      <c r="AB301" s="150"/>
      <c r="AC301" s="150"/>
      <c r="AD301" s="150"/>
      <c r="AE301" s="150"/>
      <c r="AF301" s="150"/>
      <c r="AG301" s="150" t="s">
        <v>115</v>
      </c>
      <c r="AH301" s="150">
        <v>1</v>
      </c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">
      <c r="A302" s="157"/>
      <c r="B302" s="158"/>
      <c r="C302" s="197" t="s">
        <v>218</v>
      </c>
      <c r="D302" s="162"/>
      <c r="E302" s="163"/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50"/>
      <c r="Y302" s="150"/>
      <c r="Z302" s="150"/>
      <c r="AA302" s="150"/>
      <c r="AB302" s="150"/>
      <c r="AC302" s="150"/>
      <c r="AD302" s="150"/>
      <c r="AE302" s="150"/>
      <c r="AF302" s="150"/>
      <c r="AG302" s="150" t="s">
        <v>115</v>
      </c>
      <c r="AH302" s="150">
        <v>0</v>
      </c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1" x14ac:dyDescent="0.2">
      <c r="A303" s="157"/>
      <c r="B303" s="158"/>
      <c r="C303" s="197" t="s">
        <v>219</v>
      </c>
      <c r="D303" s="162"/>
      <c r="E303" s="163">
        <v>182.71</v>
      </c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50"/>
      <c r="Y303" s="150"/>
      <c r="Z303" s="150"/>
      <c r="AA303" s="150"/>
      <c r="AB303" s="150"/>
      <c r="AC303" s="150"/>
      <c r="AD303" s="150"/>
      <c r="AE303" s="150"/>
      <c r="AF303" s="150"/>
      <c r="AG303" s="150" t="s">
        <v>115</v>
      </c>
      <c r="AH303" s="150">
        <v>0</v>
      </c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outlineLevel="1" x14ac:dyDescent="0.2">
      <c r="A304" s="157"/>
      <c r="B304" s="158"/>
      <c r="C304" s="197" t="s">
        <v>220</v>
      </c>
      <c r="D304" s="162"/>
      <c r="E304" s="163">
        <v>285.98</v>
      </c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50"/>
      <c r="Y304" s="150"/>
      <c r="Z304" s="150"/>
      <c r="AA304" s="150"/>
      <c r="AB304" s="150"/>
      <c r="AC304" s="150"/>
      <c r="AD304" s="150"/>
      <c r="AE304" s="150"/>
      <c r="AF304" s="150"/>
      <c r="AG304" s="150" t="s">
        <v>115</v>
      </c>
      <c r="AH304" s="150">
        <v>0</v>
      </c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1" x14ac:dyDescent="0.2">
      <c r="A305" s="157"/>
      <c r="B305" s="158"/>
      <c r="C305" s="197" t="s">
        <v>221</v>
      </c>
      <c r="D305" s="162"/>
      <c r="E305" s="163">
        <v>2.8800000000000003</v>
      </c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50"/>
      <c r="Y305" s="150"/>
      <c r="Z305" s="150"/>
      <c r="AA305" s="150"/>
      <c r="AB305" s="150"/>
      <c r="AC305" s="150"/>
      <c r="AD305" s="150"/>
      <c r="AE305" s="150"/>
      <c r="AF305" s="150"/>
      <c r="AG305" s="150" t="s">
        <v>115</v>
      </c>
      <c r="AH305" s="150">
        <v>0</v>
      </c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 x14ac:dyDescent="0.2">
      <c r="A306" s="157"/>
      <c r="B306" s="158"/>
      <c r="C306" s="197" t="s">
        <v>222</v>
      </c>
      <c r="D306" s="162"/>
      <c r="E306" s="163">
        <v>53.28</v>
      </c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50"/>
      <c r="Y306" s="150"/>
      <c r="Z306" s="150"/>
      <c r="AA306" s="150"/>
      <c r="AB306" s="150"/>
      <c r="AC306" s="150"/>
      <c r="AD306" s="150"/>
      <c r="AE306" s="150"/>
      <c r="AF306" s="150"/>
      <c r="AG306" s="150" t="s">
        <v>115</v>
      </c>
      <c r="AH306" s="150">
        <v>0</v>
      </c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1" x14ac:dyDescent="0.2">
      <c r="A307" s="157"/>
      <c r="B307" s="158"/>
      <c r="C307" s="201" t="s">
        <v>195</v>
      </c>
      <c r="D307" s="169"/>
      <c r="E307" s="170">
        <v>524.85</v>
      </c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50"/>
      <c r="Y307" s="150"/>
      <c r="Z307" s="150"/>
      <c r="AA307" s="150"/>
      <c r="AB307" s="150"/>
      <c r="AC307" s="150"/>
      <c r="AD307" s="150"/>
      <c r="AE307" s="150"/>
      <c r="AF307" s="150"/>
      <c r="AG307" s="150" t="s">
        <v>115</v>
      </c>
      <c r="AH307" s="150">
        <v>1</v>
      </c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">
      <c r="A308" s="157"/>
      <c r="B308" s="158"/>
      <c r="C308" s="201" t="s">
        <v>195</v>
      </c>
      <c r="D308" s="169"/>
      <c r="E308" s="170"/>
      <c r="F308" s="160"/>
      <c r="G308" s="160"/>
      <c r="H308" s="160"/>
      <c r="I308" s="160"/>
      <c r="J308" s="160"/>
      <c r="K308" s="160"/>
      <c r="L308" s="160"/>
      <c r="M308" s="160"/>
      <c r="N308" s="160"/>
      <c r="O308" s="160"/>
      <c r="P308" s="160"/>
      <c r="Q308" s="160"/>
      <c r="R308" s="160"/>
      <c r="S308" s="160"/>
      <c r="T308" s="160"/>
      <c r="U308" s="160"/>
      <c r="V308" s="160"/>
      <c r="W308" s="160"/>
      <c r="X308" s="150"/>
      <c r="Y308" s="150"/>
      <c r="Z308" s="150"/>
      <c r="AA308" s="150"/>
      <c r="AB308" s="150"/>
      <c r="AC308" s="150"/>
      <c r="AD308" s="150"/>
      <c r="AE308" s="150"/>
      <c r="AF308" s="150"/>
      <c r="AG308" s="150" t="s">
        <v>115</v>
      </c>
      <c r="AH308" s="150">
        <v>1</v>
      </c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">
      <c r="A309" s="185">
        <v>30</v>
      </c>
      <c r="B309" s="186" t="s">
        <v>336</v>
      </c>
      <c r="C309" s="198" t="s">
        <v>337</v>
      </c>
      <c r="D309" s="187" t="s">
        <v>143</v>
      </c>
      <c r="E309" s="188">
        <v>1</v>
      </c>
      <c r="F309" s="189">
        <v>190000</v>
      </c>
      <c r="G309" s="190">
        <f>ROUND(E309*F309,2)</f>
        <v>190000</v>
      </c>
      <c r="H309" s="189"/>
      <c r="I309" s="190">
        <f>ROUND(E309*H309,2)</f>
        <v>0</v>
      </c>
      <c r="J309" s="189"/>
      <c r="K309" s="190">
        <f>ROUND(E309*J309,2)</f>
        <v>0</v>
      </c>
      <c r="L309" s="190">
        <v>21</v>
      </c>
      <c r="M309" s="190">
        <f>G309*(1+L309/100)</f>
        <v>229900</v>
      </c>
      <c r="N309" s="190">
        <v>0</v>
      </c>
      <c r="O309" s="190">
        <f>ROUND(E309*N309,2)</f>
        <v>0</v>
      </c>
      <c r="P309" s="190">
        <v>0</v>
      </c>
      <c r="Q309" s="190">
        <f>ROUND(E309*P309,2)</f>
        <v>0</v>
      </c>
      <c r="R309" s="190"/>
      <c r="S309" s="190" t="s">
        <v>144</v>
      </c>
      <c r="T309" s="191" t="s">
        <v>148</v>
      </c>
      <c r="U309" s="160">
        <v>0</v>
      </c>
      <c r="V309" s="160">
        <f>ROUND(E309*U309,2)</f>
        <v>0</v>
      </c>
      <c r="W309" s="160"/>
      <c r="X309" s="150"/>
      <c r="Y309" s="150"/>
      <c r="Z309" s="150"/>
      <c r="AA309" s="150"/>
      <c r="AB309" s="150"/>
      <c r="AC309" s="150"/>
      <c r="AD309" s="150"/>
      <c r="AE309" s="150"/>
      <c r="AF309" s="150"/>
      <c r="AG309" s="150" t="s">
        <v>111</v>
      </c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 x14ac:dyDescent="0.2">
      <c r="A310" s="178">
        <v>31</v>
      </c>
      <c r="B310" s="179" t="s">
        <v>338</v>
      </c>
      <c r="C310" s="196" t="s">
        <v>339</v>
      </c>
      <c r="D310" s="180" t="s">
        <v>180</v>
      </c>
      <c r="E310" s="181">
        <v>43165.530000000006</v>
      </c>
      <c r="F310" s="182">
        <v>10</v>
      </c>
      <c r="G310" s="183">
        <f>ROUND(E310*F310,2)</f>
        <v>431655.3</v>
      </c>
      <c r="H310" s="182"/>
      <c r="I310" s="183">
        <f>ROUND(E310*H310,2)</f>
        <v>0</v>
      </c>
      <c r="J310" s="182"/>
      <c r="K310" s="183">
        <f>ROUND(E310*J310,2)</f>
        <v>0</v>
      </c>
      <c r="L310" s="183">
        <v>21</v>
      </c>
      <c r="M310" s="183">
        <f>G310*(1+L310/100)</f>
        <v>522302.91299999994</v>
      </c>
      <c r="N310" s="183">
        <v>0</v>
      </c>
      <c r="O310" s="183">
        <f>ROUND(E310*N310,2)</f>
        <v>0</v>
      </c>
      <c r="P310" s="183">
        <v>0</v>
      </c>
      <c r="Q310" s="183">
        <f>ROUND(E310*P310,2)</f>
        <v>0</v>
      </c>
      <c r="R310" s="183"/>
      <c r="S310" s="183" t="s">
        <v>144</v>
      </c>
      <c r="T310" s="184" t="s">
        <v>148</v>
      </c>
      <c r="U310" s="160">
        <v>0</v>
      </c>
      <c r="V310" s="160">
        <f>ROUND(E310*U310,2)</f>
        <v>0</v>
      </c>
      <c r="W310" s="160"/>
      <c r="X310" s="150"/>
      <c r="Y310" s="150"/>
      <c r="Z310" s="150"/>
      <c r="AA310" s="150"/>
      <c r="AB310" s="150"/>
      <c r="AC310" s="150"/>
      <c r="AD310" s="150"/>
      <c r="AE310" s="150"/>
      <c r="AF310" s="150"/>
      <c r="AG310" s="150" t="s">
        <v>111</v>
      </c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">
      <c r="A311" s="157"/>
      <c r="B311" s="158"/>
      <c r="C311" s="197" t="s">
        <v>340</v>
      </c>
      <c r="D311" s="162"/>
      <c r="E311" s="163">
        <v>41454.210000000006</v>
      </c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50"/>
      <c r="Y311" s="150"/>
      <c r="Z311" s="150"/>
      <c r="AA311" s="150"/>
      <c r="AB311" s="150"/>
      <c r="AC311" s="150"/>
      <c r="AD311" s="150"/>
      <c r="AE311" s="150"/>
      <c r="AF311" s="150"/>
      <c r="AG311" s="150" t="s">
        <v>115</v>
      </c>
      <c r="AH311" s="150">
        <v>5</v>
      </c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">
      <c r="A312" s="157"/>
      <c r="B312" s="158"/>
      <c r="C312" s="197" t="s">
        <v>341</v>
      </c>
      <c r="D312" s="162"/>
      <c r="E312" s="163">
        <v>1711.3200000000002</v>
      </c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50"/>
      <c r="Y312" s="150"/>
      <c r="Z312" s="150"/>
      <c r="AA312" s="150"/>
      <c r="AB312" s="150"/>
      <c r="AC312" s="150"/>
      <c r="AD312" s="150"/>
      <c r="AE312" s="150"/>
      <c r="AF312" s="150"/>
      <c r="AG312" s="150" t="s">
        <v>115</v>
      </c>
      <c r="AH312" s="150">
        <v>5</v>
      </c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x14ac:dyDescent="0.2">
      <c r="A313" s="5"/>
      <c r="B313" s="6"/>
      <c r="C313" s="203"/>
      <c r="D313" s="8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AE313">
        <v>15</v>
      </c>
      <c r="AF313">
        <v>21</v>
      </c>
    </row>
    <row r="314" spans="1:60" x14ac:dyDescent="0.2">
      <c r="A314" s="153"/>
      <c r="B314" s="154" t="s">
        <v>29</v>
      </c>
      <c r="C314" s="204"/>
      <c r="D314" s="155"/>
      <c r="E314" s="156"/>
      <c r="F314" s="156"/>
      <c r="G314" s="194">
        <f>G8+G13+G18+G43+G51</f>
        <v>28618849.960000001</v>
      </c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AE314">
        <f>SUMIF(L7:L312,AE313,G7:G312)</f>
        <v>0</v>
      </c>
      <c r="AF314">
        <f>SUMIF(L7:L312,AF313,G7:G312)</f>
        <v>28618849.960000001</v>
      </c>
      <c r="AG314" t="s">
        <v>342</v>
      </c>
    </row>
    <row r="315" spans="1:60" x14ac:dyDescent="0.2">
      <c r="C315" s="205"/>
      <c r="D315" s="141"/>
      <c r="AG315" t="s">
        <v>346</v>
      </c>
    </row>
    <row r="316" spans="1:60" x14ac:dyDescent="0.2">
      <c r="D316" s="141"/>
    </row>
    <row r="317" spans="1:60" x14ac:dyDescent="0.2">
      <c r="D317" s="141"/>
    </row>
    <row r="318" spans="1:60" x14ac:dyDescent="0.2">
      <c r="D318" s="141"/>
    </row>
    <row r="319" spans="1:60" x14ac:dyDescent="0.2">
      <c r="D319" s="141"/>
    </row>
    <row r="320" spans="1:60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C71F" sheet="1"/>
  <mergeCells count="22">
    <mergeCell ref="C131:G131"/>
    <mergeCell ref="A1:G1"/>
    <mergeCell ref="C2:G2"/>
    <mergeCell ref="C3:G3"/>
    <mergeCell ref="C4:G4"/>
    <mergeCell ref="C10:G10"/>
    <mergeCell ref="C35:G35"/>
    <mergeCell ref="C38:G38"/>
    <mergeCell ref="C45:G45"/>
    <mergeCell ref="C47:G47"/>
    <mergeCell ref="C49:G49"/>
    <mergeCell ref="C50:G50"/>
    <mergeCell ref="C225:G225"/>
    <mergeCell ref="C265:G265"/>
    <mergeCell ref="C267:G267"/>
    <mergeCell ref="C269:G269"/>
    <mergeCell ref="C133:G133"/>
    <mergeCell ref="C135:G135"/>
    <mergeCell ref="C176:G176"/>
    <mergeCell ref="C178:G178"/>
    <mergeCell ref="C221:G221"/>
    <mergeCell ref="C223:G22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78</v>
      </c>
      <c r="B1" s="262"/>
      <c r="C1" s="262"/>
      <c r="D1" s="262"/>
      <c r="E1" s="262"/>
      <c r="F1" s="262"/>
      <c r="G1" s="262"/>
      <c r="AG1" t="s">
        <v>79</v>
      </c>
    </row>
    <row r="2" spans="1:60" ht="24.95" customHeight="1" x14ac:dyDescent="0.2">
      <c r="A2" s="142" t="s">
        <v>7</v>
      </c>
      <c r="B2" s="71" t="s">
        <v>43</v>
      </c>
      <c r="C2" s="263" t="s">
        <v>44</v>
      </c>
      <c r="D2" s="264"/>
      <c r="E2" s="264"/>
      <c r="F2" s="264"/>
      <c r="G2" s="265"/>
      <c r="AG2" t="s">
        <v>80</v>
      </c>
    </row>
    <row r="3" spans="1:60" ht="24.95" customHeight="1" x14ac:dyDescent="0.2">
      <c r="A3" s="142" t="s">
        <v>8</v>
      </c>
      <c r="B3" s="71" t="s">
        <v>56</v>
      </c>
      <c r="C3" s="263" t="s">
        <v>57</v>
      </c>
      <c r="D3" s="264"/>
      <c r="E3" s="264"/>
      <c r="F3" s="264"/>
      <c r="G3" s="265"/>
      <c r="AC3" s="89" t="s">
        <v>80</v>
      </c>
      <c r="AG3" t="s">
        <v>81</v>
      </c>
    </row>
    <row r="4" spans="1:60" ht="24.95" customHeight="1" x14ac:dyDescent="0.2">
      <c r="A4" s="143" t="s">
        <v>9</v>
      </c>
      <c r="B4" s="144" t="s">
        <v>60</v>
      </c>
      <c r="C4" s="266" t="s">
        <v>61</v>
      </c>
      <c r="D4" s="267"/>
      <c r="E4" s="267"/>
      <c r="F4" s="267"/>
      <c r="G4" s="268"/>
      <c r="AG4" t="s">
        <v>82</v>
      </c>
    </row>
    <row r="5" spans="1:60" x14ac:dyDescent="0.2">
      <c r="D5" s="141"/>
    </row>
    <row r="6" spans="1:60" ht="38.25" x14ac:dyDescent="0.2">
      <c r="A6" s="146" t="s">
        <v>83</v>
      </c>
      <c r="B6" s="148" t="s">
        <v>84</v>
      </c>
      <c r="C6" s="148" t="s">
        <v>85</v>
      </c>
      <c r="D6" s="147" t="s">
        <v>86</v>
      </c>
      <c r="E6" s="146" t="s">
        <v>87</v>
      </c>
      <c r="F6" s="145" t="s">
        <v>88</v>
      </c>
      <c r="G6" s="146" t="s">
        <v>29</v>
      </c>
      <c r="H6" s="149" t="s">
        <v>30</v>
      </c>
      <c r="I6" s="149" t="s">
        <v>89</v>
      </c>
      <c r="J6" s="149" t="s">
        <v>31</v>
      </c>
      <c r="K6" s="149" t="s">
        <v>90</v>
      </c>
      <c r="L6" s="149" t="s">
        <v>91</v>
      </c>
      <c r="M6" s="149" t="s">
        <v>92</v>
      </c>
      <c r="N6" s="149" t="s">
        <v>93</v>
      </c>
      <c r="O6" s="149" t="s">
        <v>94</v>
      </c>
      <c r="P6" s="149" t="s">
        <v>95</v>
      </c>
      <c r="Q6" s="149" t="s">
        <v>96</v>
      </c>
      <c r="R6" s="149" t="s">
        <v>97</v>
      </c>
      <c r="S6" s="149" t="s">
        <v>98</v>
      </c>
      <c r="T6" s="149" t="s">
        <v>99</v>
      </c>
      <c r="U6" s="149" t="s">
        <v>100</v>
      </c>
      <c r="V6" s="149" t="s">
        <v>101</v>
      </c>
      <c r="W6" s="149" t="s">
        <v>102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72" t="s">
        <v>103</v>
      </c>
      <c r="B8" s="173" t="s">
        <v>76</v>
      </c>
      <c r="C8" s="195" t="s">
        <v>27</v>
      </c>
      <c r="D8" s="174"/>
      <c r="E8" s="175"/>
      <c r="F8" s="176"/>
      <c r="G8" s="176">
        <f>SUMIF(AG9:AG18,"&lt;&gt;NOR",G9:G18)</f>
        <v>394500</v>
      </c>
      <c r="H8" s="176"/>
      <c r="I8" s="176">
        <f>SUM(I9:I18)</f>
        <v>0</v>
      </c>
      <c r="J8" s="176"/>
      <c r="K8" s="176">
        <f>SUM(K9:K18)</f>
        <v>0</v>
      </c>
      <c r="L8" s="176"/>
      <c r="M8" s="176">
        <f>SUM(M9:M18)</f>
        <v>477345</v>
      </c>
      <c r="N8" s="176"/>
      <c r="O8" s="176">
        <f>SUM(O9:O18)</f>
        <v>0</v>
      </c>
      <c r="P8" s="176"/>
      <c r="Q8" s="176">
        <f>SUM(Q9:Q18)</f>
        <v>0</v>
      </c>
      <c r="R8" s="176"/>
      <c r="S8" s="176"/>
      <c r="T8" s="177"/>
      <c r="U8" s="171"/>
      <c r="V8" s="171">
        <f>SUM(V9:V18)</f>
        <v>0</v>
      </c>
      <c r="W8" s="171"/>
      <c r="AG8" t="s">
        <v>104</v>
      </c>
    </row>
    <row r="9" spans="1:60" outlineLevel="1" x14ac:dyDescent="0.2">
      <c r="A9" s="178">
        <v>1</v>
      </c>
      <c r="B9" s="179" t="s">
        <v>347</v>
      </c>
      <c r="C9" s="196" t="s">
        <v>348</v>
      </c>
      <c r="D9" s="180" t="s">
        <v>349</v>
      </c>
      <c r="E9" s="181">
        <v>1</v>
      </c>
      <c r="F9" s="182">
        <v>87500</v>
      </c>
      <c r="G9" s="183">
        <f>ROUND(E9*F9,2)</f>
        <v>87500</v>
      </c>
      <c r="H9" s="182"/>
      <c r="I9" s="183">
        <f>ROUND(E9*H9,2)</f>
        <v>0</v>
      </c>
      <c r="J9" s="182"/>
      <c r="K9" s="183">
        <f>ROUND(E9*J9,2)</f>
        <v>0</v>
      </c>
      <c r="L9" s="183">
        <v>21</v>
      </c>
      <c r="M9" s="183">
        <f>G9*(1+L9/100)</f>
        <v>105875</v>
      </c>
      <c r="N9" s="183">
        <v>0</v>
      </c>
      <c r="O9" s="183">
        <f>ROUND(E9*N9,2)</f>
        <v>0</v>
      </c>
      <c r="P9" s="183">
        <v>0</v>
      </c>
      <c r="Q9" s="183">
        <f>ROUND(E9*P9,2)</f>
        <v>0</v>
      </c>
      <c r="R9" s="183"/>
      <c r="S9" s="183" t="s">
        <v>109</v>
      </c>
      <c r="T9" s="184" t="s">
        <v>148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350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7"/>
      <c r="B10" s="158"/>
      <c r="C10" s="258" t="s">
        <v>351</v>
      </c>
      <c r="D10" s="259"/>
      <c r="E10" s="259"/>
      <c r="F10" s="259"/>
      <c r="G10" s="259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182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93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8">
        <v>2</v>
      </c>
      <c r="B11" s="179" t="s">
        <v>352</v>
      </c>
      <c r="C11" s="196" t="s">
        <v>353</v>
      </c>
      <c r="D11" s="180" t="s">
        <v>349</v>
      </c>
      <c r="E11" s="181">
        <v>1</v>
      </c>
      <c r="F11" s="182">
        <v>89000</v>
      </c>
      <c r="G11" s="183">
        <f>ROUND(E11*F11,2)</f>
        <v>89000</v>
      </c>
      <c r="H11" s="182"/>
      <c r="I11" s="183">
        <f>ROUND(E11*H11,2)</f>
        <v>0</v>
      </c>
      <c r="J11" s="182"/>
      <c r="K11" s="183">
        <f>ROUND(E11*J11,2)</f>
        <v>0</v>
      </c>
      <c r="L11" s="183">
        <v>21</v>
      </c>
      <c r="M11" s="183">
        <f>G11*(1+L11/100)</f>
        <v>107690</v>
      </c>
      <c r="N11" s="183">
        <v>0</v>
      </c>
      <c r="O11" s="183">
        <f>ROUND(E11*N11,2)</f>
        <v>0</v>
      </c>
      <c r="P11" s="183">
        <v>0</v>
      </c>
      <c r="Q11" s="183">
        <f>ROUND(E11*P11,2)</f>
        <v>0</v>
      </c>
      <c r="R11" s="183"/>
      <c r="S11" s="183" t="s">
        <v>109</v>
      </c>
      <c r="T11" s="184" t="s">
        <v>148</v>
      </c>
      <c r="U11" s="160">
        <v>0</v>
      </c>
      <c r="V11" s="160">
        <f>ROUND(E11*U11,2)</f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350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33.75" outlineLevel="1" x14ac:dyDescent="0.2">
      <c r="A12" s="157"/>
      <c r="B12" s="158"/>
      <c r="C12" s="258" t="s">
        <v>354</v>
      </c>
      <c r="D12" s="259"/>
      <c r="E12" s="259"/>
      <c r="F12" s="259"/>
      <c r="G12" s="259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182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93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8">
        <v>3</v>
      </c>
      <c r="B13" s="179" t="s">
        <v>355</v>
      </c>
      <c r="C13" s="196" t="s">
        <v>356</v>
      </c>
      <c r="D13" s="180" t="s">
        <v>349</v>
      </c>
      <c r="E13" s="181">
        <v>1</v>
      </c>
      <c r="F13" s="182">
        <v>49000</v>
      </c>
      <c r="G13" s="183">
        <f>ROUND(E13*F13,2)</f>
        <v>49000</v>
      </c>
      <c r="H13" s="182"/>
      <c r="I13" s="183">
        <f>ROUND(E13*H13,2)</f>
        <v>0</v>
      </c>
      <c r="J13" s="182"/>
      <c r="K13" s="183">
        <f>ROUND(E13*J13,2)</f>
        <v>0</v>
      </c>
      <c r="L13" s="183">
        <v>21</v>
      </c>
      <c r="M13" s="183">
        <f>G13*(1+L13/100)</f>
        <v>59290</v>
      </c>
      <c r="N13" s="183">
        <v>0</v>
      </c>
      <c r="O13" s="183">
        <f>ROUND(E13*N13,2)</f>
        <v>0</v>
      </c>
      <c r="P13" s="183">
        <v>0</v>
      </c>
      <c r="Q13" s="183">
        <f>ROUND(E13*P13,2)</f>
        <v>0</v>
      </c>
      <c r="R13" s="183"/>
      <c r="S13" s="183" t="s">
        <v>109</v>
      </c>
      <c r="T13" s="184" t="s">
        <v>148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350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1" x14ac:dyDescent="0.2">
      <c r="A14" s="157"/>
      <c r="B14" s="158"/>
      <c r="C14" s="258" t="s">
        <v>357</v>
      </c>
      <c r="D14" s="259"/>
      <c r="E14" s="259"/>
      <c r="F14" s="259"/>
      <c r="G14" s="259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182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93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8">
        <v>4</v>
      </c>
      <c r="B15" s="179" t="s">
        <v>358</v>
      </c>
      <c r="C15" s="196" t="s">
        <v>359</v>
      </c>
      <c r="D15" s="180" t="s">
        <v>349</v>
      </c>
      <c r="E15" s="181">
        <v>1</v>
      </c>
      <c r="F15" s="182">
        <v>80000</v>
      </c>
      <c r="G15" s="183">
        <f>ROUND(E15*F15,2)</f>
        <v>80000</v>
      </c>
      <c r="H15" s="182"/>
      <c r="I15" s="183">
        <f>ROUND(E15*H15,2)</f>
        <v>0</v>
      </c>
      <c r="J15" s="182"/>
      <c r="K15" s="183">
        <f>ROUND(E15*J15,2)</f>
        <v>0</v>
      </c>
      <c r="L15" s="183">
        <v>21</v>
      </c>
      <c r="M15" s="183">
        <f>G15*(1+L15/100)</f>
        <v>96800</v>
      </c>
      <c r="N15" s="183">
        <v>0</v>
      </c>
      <c r="O15" s="183">
        <f>ROUND(E15*N15,2)</f>
        <v>0</v>
      </c>
      <c r="P15" s="183">
        <v>0</v>
      </c>
      <c r="Q15" s="183">
        <f>ROUND(E15*P15,2)</f>
        <v>0</v>
      </c>
      <c r="R15" s="183"/>
      <c r="S15" s="183" t="s">
        <v>109</v>
      </c>
      <c r="T15" s="184" t="s">
        <v>148</v>
      </c>
      <c r="U15" s="160">
        <v>0</v>
      </c>
      <c r="V15" s="160">
        <f>ROUND(E15*U15,2)</f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350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57"/>
      <c r="B16" s="158"/>
      <c r="C16" s="258" t="s">
        <v>360</v>
      </c>
      <c r="D16" s="259"/>
      <c r="E16" s="259"/>
      <c r="F16" s="259"/>
      <c r="G16" s="259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182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93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8">
        <v>5</v>
      </c>
      <c r="B17" s="179" t="s">
        <v>361</v>
      </c>
      <c r="C17" s="196" t="s">
        <v>362</v>
      </c>
      <c r="D17" s="180" t="s">
        <v>349</v>
      </c>
      <c r="E17" s="181">
        <v>1</v>
      </c>
      <c r="F17" s="182">
        <v>89000</v>
      </c>
      <c r="G17" s="183">
        <f>ROUND(E17*F17,2)</f>
        <v>89000</v>
      </c>
      <c r="H17" s="182"/>
      <c r="I17" s="183">
        <f>ROUND(E17*H17,2)</f>
        <v>0</v>
      </c>
      <c r="J17" s="182"/>
      <c r="K17" s="183">
        <f>ROUND(E17*J17,2)</f>
        <v>0</v>
      </c>
      <c r="L17" s="183">
        <v>21</v>
      </c>
      <c r="M17" s="183">
        <f>G17*(1+L17/100)</f>
        <v>107690</v>
      </c>
      <c r="N17" s="183">
        <v>0</v>
      </c>
      <c r="O17" s="183">
        <f>ROUND(E17*N17,2)</f>
        <v>0</v>
      </c>
      <c r="P17" s="183">
        <v>0</v>
      </c>
      <c r="Q17" s="183">
        <f>ROUND(E17*P17,2)</f>
        <v>0</v>
      </c>
      <c r="R17" s="183"/>
      <c r="S17" s="183" t="s">
        <v>109</v>
      </c>
      <c r="T17" s="184" t="s">
        <v>148</v>
      </c>
      <c r="U17" s="160">
        <v>0</v>
      </c>
      <c r="V17" s="160">
        <f>ROUND(E17*U17,2)</f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350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58" t="s">
        <v>363</v>
      </c>
      <c r="D18" s="259"/>
      <c r="E18" s="259"/>
      <c r="F18" s="259"/>
      <c r="G18" s="259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182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5"/>
      <c r="B19" s="6"/>
      <c r="C19" s="203"/>
      <c r="D19" s="8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AE19">
        <v>15</v>
      </c>
      <c r="AF19">
        <v>21</v>
      </c>
    </row>
    <row r="20" spans="1:60" x14ac:dyDescent="0.2">
      <c r="A20" s="153"/>
      <c r="B20" s="154" t="s">
        <v>29</v>
      </c>
      <c r="C20" s="204"/>
      <c r="D20" s="155"/>
      <c r="E20" s="156"/>
      <c r="F20" s="156"/>
      <c r="G20" s="194">
        <f>G8</f>
        <v>394500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f>SUMIF(L7:L18,AE19,G7:G18)</f>
        <v>0</v>
      </c>
      <c r="AF20">
        <f>SUMIF(L7:L18,AF19,G7:G18)</f>
        <v>394500</v>
      </c>
      <c r="AG20" t="s">
        <v>342</v>
      </c>
    </row>
    <row r="21" spans="1:60" x14ac:dyDescent="0.2">
      <c r="C21" s="205"/>
      <c r="D21" s="141"/>
      <c r="AG21" t="s">
        <v>346</v>
      </c>
    </row>
    <row r="22" spans="1:60" x14ac:dyDescent="0.2">
      <c r="D22" s="141"/>
    </row>
    <row r="23" spans="1:60" x14ac:dyDescent="0.2">
      <c r="D23" s="141"/>
    </row>
    <row r="24" spans="1:60" x14ac:dyDescent="0.2">
      <c r="D24" s="141"/>
    </row>
    <row r="25" spans="1:60" x14ac:dyDescent="0.2">
      <c r="D25" s="141"/>
    </row>
    <row r="26" spans="1:60" x14ac:dyDescent="0.2">
      <c r="D26" s="141"/>
    </row>
    <row r="27" spans="1:60" x14ac:dyDescent="0.2">
      <c r="D27" s="141"/>
    </row>
    <row r="28" spans="1:60" x14ac:dyDescent="0.2">
      <c r="D28" s="141"/>
    </row>
    <row r="29" spans="1:60" x14ac:dyDescent="0.2">
      <c r="D29" s="141"/>
    </row>
    <row r="30" spans="1:60" x14ac:dyDescent="0.2">
      <c r="D30" s="141"/>
    </row>
    <row r="31" spans="1:60" x14ac:dyDescent="0.2">
      <c r="D31" s="141"/>
    </row>
    <row r="32" spans="1:60" x14ac:dyDescent="0.2">
      <c r="D32" s="141"/>
    </row>
    <row r="33" spans="4:4" x14ac:dyDescent="0.2">
      <c r="D33" s="141"/>
    </row>
    <row r="34" spans="4:4" x14ac:dyDescent="0.2">
      <c r="D34" s="141"/>
    </row>
    <row r="35" spans="4:4" x14ac:dyDescent="0.2">
      <c r="D35" s="141"/>
    </row>
    <row r="36" spans="4:4" x14ac:dyDescent="0.2">
      <c r="D36" s="141"/>
    </row>
    <row r="37" spans="4:4" x14ac:dyDescent="0.2">
      <c r="D37" s="141"/>
    </row>
    <row r="38" spans="4:4" x14ac:dyDescent="0.2">
      <c r="D38" s="141"/>
    </row>
    <row r="39" spans="4:4" x14ac:dyDescent="0.2">
      <c r="D39" s="141"/>
    </row>
    <row r="40" spans="4:4" x14ac:dyDescent="0.2">
      <c r="D40" s="141"/>
    </row>
    <row r="41" spans="4:4" x14ac:dyDescent="0.2">
      <c r="D41" s="141"/>
    </row>
    <row r="42" spans="4:4" x14ac:dyDescent="0.2">
      <c r="D42" s="141"/>
    </row>
    <row r="43" spans="4:4" x14ac:dyDescent="0.2">
      <c r="D43" s="141"/>
    </row>
    <row r="44" spans="4:4" x14ac:dyDescent="0.2">
      <c r="D44" s="141"/>
    </row>
    <row r="45" spans="4:4" x14ac:dyDescent="0.2">
      <c r="D45" s="141"/>
    </row>
    <row r="46" spans="4:4" x14ac:dyDescent="0.2">
      <c r="D46" s="141"/>
    </row>
    <row r="47" spans="4:4" x14ac:dyDescent="0.2">
      <c r="D47" s="141"/>
    </row>
    <row r="48" spans="4:4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C71F" sheet="1"/>
  <mergeCells count="9">
    <mergeCell ref="C14:G14"/>
    <mergeCell ref="C16:G16"/>
    <mergeCell ref="C18:G18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01.1 - nátěry D.1.1  Pol</vt:lpstr>
      <vt:lpstr>SO 01.1 - nátěry VON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01.1 - nátěry D.1.1  Pol'!Názvy_tisku</vt:lpstr>
      <vt:lpstr>'SO 01.1 - nátěry VON Pol'!Názvy_tisku</vt:lpstr>
      <vt:lpstr>oadresa</vt:lpstr>
      <vt:lpstr>Stavba!Objednatel</vt:lpstr>
      <vt:lpstr>Stavba!Objekt</vt:lpstr>
      <vt:lpstr>'SO 01.1 - nátěry D.1.1  Pol'!Oblast_tisku</vt:lpstr>
      <vt:lpstr>'SO 01.1 - nátěry VON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Vendula</cp:lastModifiedBy>
  <cp:lastPrinted>2014-02-28T09:52:57Z</cp:lastPrinted>
  <dcterms:created xsi:type="dcterms:W3CDTF">2009-04-08T07:15:50Z</dcterms:created>
  <dcterms:modified xsi:type="dcterms:W3CDTF">2019-09-25T18:04:00Z</dcterms:modified>
</cp:coreProperties>
</file>